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5135" windowHeight="9300" activeTab="1"/>
  </bookViews>
  <sheets>
    <sheet name="FBA" sheetId="1" r:id="rId1"/>
    <sheet name="VRA" sheetId="2" r:id="rId2"/>
    <sheet name="FS-20-4" sheetId="3" r:id="rId3"/>
    <sheet name="FSL-20-5" sheetId="4" r:id="rId4"/>
    <sheet name="FIVPS-6-4" sheetId="5" r:id="rId5"/>
  </sheets>
  <definedNames>
    <definedName name="_xlnm.Print_Area" localSheetId="0">'FBA'!$A$1:$G$102</definedName>
    <definedName name="_xlnm.Print_Area" localSheetId="2">'FS-20-4'!$A$1:$M$27</definedName>
    <definedName name="_xlnm.Print_Titles" localSheetId="0">'FBA'!$19:$19</definedName>
    <definedName name="_xlnm.Print_Titles" localSheetId="4">'FIVPS-6-4'!$19:$19</definedName>
    <definedName name="_xlnm.Print_Titles" localSheetId="2">'FS-20-4'!$9:$11</definedName>
    <definedName name="_xlnm.Print_Titles" localSheetId="3">'FSL-20-5'!$19:$19</definedName>
    <definedName name="_xlnm.Print_Titles" localSheetId="1">'VRA'!$19:$19</definedName>
  </definedNames>
  <calcPr fullCalcOnLoad="1"/>
</workbook>
</file>

<file path=xl/sharedStrings.xml><?xml version="1.0" encoding="utf-8"?>
<sst xmlns="http://schemas.openxmlformats.org/spreadsheetml/2006/main" count="440" uniqueCount="321">
  <si>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</si>
  <si>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</si>
  <si>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</si>
  <si>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</si>
  <si>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</si>
  <si>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</si>
  <si>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</si>
  <si>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</si>
  <si>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</si>
  <si>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</si>
  <si>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</si>
  <si>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</si>
  <si>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</si>
  <si>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</si>
  <si>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</si>
  <si>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</si>
  <si>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</si>
  <si>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</si>
  <si>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</si>
  <si>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</si>
  <si>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</si>
  <si>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</si>
  <si>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</si>
  <si>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</si>
  <si>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</si>
  <si>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</si>
  <si>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</si>
  <si>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</si>
  <si>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</si>
  <si>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</si>
  <si>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</si>
  <si>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</si>
  <si>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</si>
  <si>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</si>
  <si>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</si>
  <si>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</si>
  <si>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</si>
  <si>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</si>
  <si>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</si>
  <si>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</si>
  <si>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</si>
  <si>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</si>
  <si>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</si>
  <si>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</si>
  <si>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</si>
  <si>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</si>
  <si>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</si>
  <si>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</si>
  <si>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</si>
  <si>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</si>
  <si>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</si>
  <si>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</si>
  <si>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</si>
  <si>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</si>
  <si>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</si>
  <si>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</si>
  <si>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</si>
  <si>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</si>
  <si>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</si>
  <si>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</si>
  <si>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</si>
  <si>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</si>
  <si>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</si>
  <si>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</si>
  <si>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</si>
  <si>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</si>
  <si>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</si>
  <si>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</si>
  <si>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</si>
  <si>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</si>
  <si>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</si>
  <si>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</si>
  <si>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</si>
  <si>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</si>
  <si>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</si>
  <si>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</si>
  <si>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</si>
  <si>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</si>
  <si>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</si>
  <si>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</si>
  <si>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</si>
  <si>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</si>
  <si>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</si>
  <si>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</si>
  <si>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</si>
  <si>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</si>
  <si>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</si>
  <si>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</si>
  <si>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</si>
  <si>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</si>
  <si>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</si>
  <si>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</si>
  <si>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</si>
  <si>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FINANSAVIMO SUMŲ LIKUČIAI                                2016 M.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</si>
  <si>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</si>
  <si>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</si>
  <si>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</si>
  <si>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</si>
  <si>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</si>
  <si>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</si>
  <si>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</si>
  <si>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</si>
  <si>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</si>
  <si>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</si>
  <si>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</si>
  <si>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</si>
  <si>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</si>
  <si>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</si>
  <si>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</si>
  <si>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</si>
  <si>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</si>
  <si>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</si>
  <si>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</si>
  <si>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</si>
  <si>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</si>
  <si>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</si>
  <si>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</si>
  <si>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</si>
  <si>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</si>
  <si>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</si>
  <si>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</si>
  <si>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</si>
  <si>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</si>
  <si>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</si>
  <si>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</si>
  <si>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</si>
  <si>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</si>
  <si>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</si>
  <si>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</si>
  <si>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</si>
  <si>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</si>
  <si>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</si>
  <si>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</si>
  <si>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</si>
  <si>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</si>
  <si>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</si>
  <si>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</si>
  <si>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</si>
  <si>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</si>
  <si>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</si>
  <si>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</si>
  <si>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</si>
  <si>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</si>
  <si>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</si>
  <si>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</si>
  <si>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</si>
  <si>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</si>
  <si>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</si>
  <si>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</si>
  <si>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</si>
  <si>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</si>
  <si>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</si>
  <si>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</si>
  <si>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</si>
  <si>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</si>
  <si>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</si>
  <si>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</si>
  <si>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</si>
  <si>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</si>
  <si>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</si>
  <si>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</si>
  <si>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</si>
  <si>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</si>
  <si>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</si>
  <si>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</si>
  <si>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</si>
  <si>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</si>
  <si>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</si>
  <si>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</si>
  <si>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</si>
  <si>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</si>
  <si>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</si>
  <si>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</si>
  <si>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</si>
  <si>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</si>
  <si>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</si>
  <si>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</si>
  <si>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</si>
  <si>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</si>
  <si>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</si>
  <si>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</si>
  <si>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</si>
  <si>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</si>
  <si>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</si>
  <si>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</si>
  <si>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</si>
  <si>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</si>
  <si>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</si>
  <si>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</si>
  <si>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</si>
  <si>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</si>
  <si>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</si>
  <si>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</si>
  <si>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</si>
  <si>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</si>
  <si>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</si>
  <si>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</si>
  <si>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</si>
  <si>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</si>
  <si>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</si>
  <si>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</si>
  <si>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</si>
  <si>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</si>
  <si>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</si>
  <si>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</si>
  <si>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</si>
  <si>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Iš viso</t>
  </si>
  <si>
    <t>1.</t>
  </si>
  <si>
    <t>2.</t>
  </si>
  <si>
    <t>3.</t>
  </si>
  <si>
    <t>4.</t>
  </si>
  <si>
    <t>5.</t>
  </si>
  <si>
    <t>Vyr.</t>
  </si>
  <si>
    <t>2015 m.</t>
  </si>
  <si>
    <t>Vyr. buhalterė</t>
  </si>
  <si>
    <t>1.3.</t>
  </si>
  <si>
    <t>Finansavimo sumų pergrupavimas*</t>
  </si>
  <si>
    <t>* Šioje skiltyje rodomas finansavimo sumų pergrupavimas, praėjusio ataskaitinio laikotarpio klaidų taisymas ir valiutos kurso įtaka pinigų likučiams, susijusiems su finansavimo sumomis</t>
  </si>
  <si>
    <t>Direktorius</t>
  </si>
  <si>
    <t>2.1.</t>
  </si>
  <si>
    <t>2.2.</t>
  </si>
  <si>
    <t>3.1.</t>
  </si>
  <si>
    <t>3.2.</t>
  </si>
  <si>
    <t>Straipsnio pavadinimas</t>
  </si>
  <si>
    <t>1.1.</t>
  </si>
  <si>
    <t>1.2.</t>
  </si>
  <si>
    <t>* Reikšmingos sumos turi būti detalizuojamos aiškinamojo rašto tekste.</t>
  </si>
  <si>
    <t>_____________________________</t>
  </si>
  <si>
    <t>1.4.</t>
  </si>
  <si>
    <t>2.3.</t>
  </si>
  <si>
    <t>2.4.</t>
  </si>
  <si>
    <t>Per ataskaitinį laikotarpį</t>
  </si>
  <si>
    <t>1.5.</t>
  </si>
  <si>
    <r>
      <t>(viešojo sektoriaus subjekto arba viešojo sektoriaus subjektų grupės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pavadinimas)</t>
    </r>
  </si>
  <si>
    <t>J.Basanavičiaus g.72 Kybartai</t>
  </si>
  <si>
    <t xml:space="preserve"> KYBARTŲ KRISTIJONO DONELAIČIO GIMNAZIJA</t>
  </si>
  <si>
    <t>J.Basanavičiaus g. 72 Kybartai, įm.k. 190485294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</si>
  <si>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</si>
  <si>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</si>
  <si>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(Informacijos apie finansinės ir investicinės veiklos pajamas ir sąnaudas pateikimo aukštesniojo ir žemesniojo lygių finansinių ataskaitų aiškinamajame rašte forma)</t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</si>
  <si>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</si>
  <si>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</si>
  <si>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</si>
  <si>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</si>
  <si>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</si>
  <si>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Dividendai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</si>
  <si>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</si>
  <si>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</si>
  <si>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</si>
  <si>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</si>
  <si>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</si>
  <si>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 xml:space="preserve">Palūkanų sąnaudos </t>
  </si>
  <si>
    <t>Kitos finansinės ir investicinės veiklos sąnaudos*</t>
  </si>
  <si>
    <t>Finansinės ir investicinės veiklos rezultatas (1-2)</t>
  </si>
  <si>
    <t>PAGAL 2016 M. RUGSĖJO 30 D. DUOMENIS</t>
  </si>
  <si>
    <t>2016-10-14 Nr.</t>
  </si>
  <si>
    <t>FINANSAVIMO SUMOS PAGAL ŠALTINĮ, TIKSLINĘ PASKIRTĮ IR JŲ POKYČIAI PER ATASKAITINĮ LAIKOTARPĮ        2016 m. III ketvirtis</t>
  </si>
  <si>
    <t>1.6.</t>
  </si>
  <si>
    <t>KYBARTŲ KRISTIJONO DONELAIČIO GIMNAZIJA</t>
  </si>
  <si>
    <t>4.10.</t>
  </si>
  <si>
    <t>4.11.</t>
  </si>
  <si>
    <t>4.3.1.</t>
  </si>
  <si>
    <t>4.3.2.</t>
  </si>
  <si>
    <t>4.5.</t>
  </si>
  <si>
    <t>4.7.</t>
  </si>
  <si>
    <t>4.8.</t>
  </si>
  <si>
    <t>4.9.</t>
  </si>
  <si>
    <t>4.12.</t>
  </si>
  <si>
    <t>4.13.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</si>
  <si>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</si>
  <si>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</si>
  <si>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</si>
  <si>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</t>
  </si>
  <si>
    <t>Finansavimo sumų likutis ataskaitinio laikotarpio pradžioje</t>
  </si>
  <si>
    <t>Finansavimo sumų likutis ataskaitinio laikotarpio pabaigoje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</si>
  <si>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</si>
  <si>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</si>
  <si>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</si>
  <si>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</si>
  <si>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</si>
  <si>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</si>
  <si>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</si>
  <si>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</si>
  <si>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</si>
  <si>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</si>
  <si>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</si>
  <si>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</si>
  <si>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</si>
  <si>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</si>
  <si>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4.1.</t>
  </si>
  <si>
    <t>4.2.</t>
  </si>
  <si>
    <t>Iš viso finansavimo sumų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</si>
  <si>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</si>
  <si>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</si>
  <si>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</si>
  <si>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</si>
  <si>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</si>
  <si>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</si>
  <si>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</si>
  <si>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</si>
  <si>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</si>
  <si>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r>
      <t>(viešojo sektoriaus subjekto vadovas arba įgaliotas administracijos vadovas</t>
    </r>
    <r>
      <rPr>
        <sz val="11"/>
        <rFont val="Times New Roman"/>
        <family val="1"/>
      </rPr>
      <t>) (parašas)</t>
    </r>
  </si>
  <si>
    <t>(vyriausiasis buhalteris (buhalteris))                                            (parašas)</t>
  </si>
  <si>
    <t>Pateikimo valiuta ir tikslumas: eurais arba tūkstančiais eurų</t>
  </si>
  <si>
    <t xml:space="preserve">vadovas) </t>
  </si>
  <si>
    <t>(viešojo sektoriaus subjekto vadovas arba jo įgaliotas administracijos                             (parašas)</t>
  </si>
  <si>
    <t>(vyriausiasis buhalteris (buhalteris))                                                                                        (parašas)</t>
  </si>
  <si>
    <t>Pateikimo valiuta ir tikslumas: eurais arba tūkstančiais eurais</t>
  </si>
  <si>
    <t>4.4.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</si>
  <si>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</si>
  <si>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</si>
  <si>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</si>
  <si>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</si>
  <si>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</si>
  <si>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</si>
  <si>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4.3.</t>
  </si>
  <si>
    <t>2-ojo VSAFAS „Finansinės būklės ataskaita“</t>
  </si>
  <si>
    <t>2 priedas</t>
  </si>
  <si>
    <t xml:space="preserve">                            20-ojo VSAFAS „Finansavimo sumos“</t>
  </si>
  <si>
    <t>(Žemesniojo lygio viešojo sektoriaus subjektų, išskyrus mokesčių fondus ir išteklių fondus, finansinės būklės ataskaitos forma)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</si>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</sst>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dd"/>
    <numFmt numFmtId="173" formatCode="0.0"/>
    <numFmt numFmtId="174" formatCode="0.00000E+00"/>
    <numFmt numFmtId="175" formatCode="0.000000E+00"/>
    <numFmt numFmtId="176" formatCode="0.00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trike/>
      <sz val="12"/>
      <name val="Times New Roman"/>
      <family val="1"/>
    </font>
    <font>
      <b/>
      <sz val="11"/>
      <name val="Times New Roman"/>
      <family val="1"/>
    </font>
    <font>
      <b/>
      <strike/>
      <sz val="10"/>
      <name val="Times New Roman"/>
      <family val="1"/>
    </font>
    <font>
      <sz val="12"/>
      <name val="Arial"/>
      <family val="2"/>
    </font>
    <font>
      <b/>
      <strike/>
      <sz val="12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 wrapText="1"/>
    </xf>
    <xf numFmtId="172" fontId="1" fillId="24" borderId="13" xfId="0" applyNumberFormat="1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172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9" fillId="24" borderId="0" xfId="0" applyFont="1" applyFill="1" applyAlignment="1">
      <alignment horizontal="center" vertical="center" wrapText="1"/>
    </xf>
    <xf numFmtId="0" fontId="14" fillId="24" borderId="0" xfId="0" applyFont="1" applyFill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 wrapText="1"/>
    </xf>
    <xf numFmtId="0" fontId="1" fillId="25" borderId="11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left" vertical="center"/>
    </xf>
    <xf numFmtId="0" fontId="6" fillId="25" borderId="17" xfId="0" applyFont="1" applyFill="1" applyBorder="1" applyAlignment="1">
      <alignment horizontal="left" vertical="center"/>
    </xf>
    <xf numFmtId="0" fontId="6" fillId="25" borderId="17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left" vertical="center"/>
    </xf>
    <xf numFmtId="0" fontId="1" fillId="25" borderId="16" xfId="0" applyFont="1" applyFill="1" applyBorder="1" applyAlignment="1">
      <alignment horizontal="left" vertical="center"/>
    </xf>
    <xf numFmtId="0" fontId="1" fillId="25" borderId="16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3" borderId="10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left" vertical="center"/>
    </xf>
    <xf numFmtId="0" fontId="2" fillId="23" borderId="11" xfId="0" applyFont="1" applyFill="1" applyBorder="1" applyAlignment="1">
      <alignment horizontal="left" vertical="center"/>
    </xf>
    <xf numFmtId="0" fontId="2" fillId="23" borderId="11" xfId="0" applyFont="1" applyFill="1" applyBorder="1" applyAlignment="1">
      <alignment horizontal="left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1" fillId="23" borderId="23" xfId="0" applyFont="1" applyFill="1" applyBorder="1" applyAlignment="1">
      <alignment horizontal="left" vertical="center"/>
    </xf>
    <xf numFmtId="0" fontId="1" fillId="23" borderId="17" xfId="0" applyFont="1" applyFill="1" applyBorder="1" applyAlignment="1">
      <alignment horizontal="left" vertical="center"/>
    </xf>
    <xf numFmtId="0" fontId="1" fillId="23" borderId="17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left" vertical="center"/>
    </xf>
    <xf numFmtId="0" fontId="2" fillId="25" borderId="25" xfId="0" applyFont="1" applyFill="1" applyBorder="1" applyAlignment="1">
      <alignment horizontal="left" vertical="center"/>
    </xf>
    <xf numFmtId="0" fontId="2" fillId="25" borderId="25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center"/>
    </xf>
    <xf numFmtId="0" fontId="2" fillId="25" borderId="14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vertical="center" wrapText="1"/>
    </xf>
    <xf numFmtId="0" fontId="1" fillId="25" borderId="17" xfId="0" applyFont="1" applyFill="1" applyBorder="1" applyAlignment="1">
      <alignment horizontal="left" vertical="center"/>
    </xf>
    <xf numFmtId="0" fontId="1" fillId="25" borderId="17" xfId="0" applyFont="1" applyFill="1" applyBorder="1" applyAlignment="1">
      <alignment horizontal="left" vertical="center" wrapText="1"/>
    </xf>
    <xf numFmtId="0" fontId="1" fillId="23" borderId="15" xfId="0" applyFont="1" applyFill="1" applyBorder="1" applyAlignment="1">
      <alignment horizontal="left" vertical="center"/>
    </xf>
    <xf numFmtId="0" fontId="1" fillId="23" borderId="16" xfId="0" applyFont="1" applyFill="1" applyBorder="1" applyAlignment="1">
      <alignment horizontal="left" vertical="center"/>
    </xf>
    <xf numFmtId="0" fontId="1" fillId="23" borderId="16" xfId="0" applyFont="1" applyFill="1" applyBorder="1" applyAlignment="1">
      <alignment horizontal="left" vertical="center" wrapText="1"/>
    </xf>
    <xf numFmtId="0" fontId="1" fillId="23" borderId="10" xfId="0" applyFont="1" applyFill="1" applyBorder="1" applyAlignment="1">
      <alignment horizontal="left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3" borderId="26" xfId="0" applyFont="1" applyFill="1" applyBorder="1" applyAlignment="1">
      <alignment horizontal="left" vertical="center"/>
    </xf>
    <xf numFmtId="0" fontId="1" fillId="23" borderId="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5" borderId="18" xfId="0" applyFont="1" applyFill="1" applyBorder="1" applyAlignment="1">
      <alignment horizontal="left" vertical="center"/>
    </xf>
    <xf numFmtId="0" fontId="2" fillId="25" borderId="18" xfId="0" applyFont="1" applyFill="1" applyBorder="1" applyAlignment="1">
      <alignment horizontal="left" vertical="center" wrapText="1"/>
    </xf>
    <xf numFmtId="172" fontId="1" fillId="25" borderId="10" xfId="0" applyNumberFormat="1" applyFont="1" applyFill="1" applyBorder="1" applyAlignment="1">
      <alignment horizontal="left" vertical="center" wrapText="1"/>
    </xf>
    <xf numFmtId="0" fontId="9" fillId="23" borderId="10" xfId="0" applyFont="1" applyFill="1" applyBorder="1" applyAlignment="1">
      <alignment horizontal="left" vertical="center"/>
    </xf>
    <xf numFmtId="0" fontId="9" fillId="23" borderId="10" xfId="0" applyFont="1" applyFill="1" applyBorder="1" applyAlignment="1">
      <alignment vertical="center"/>
    </xf>
    <xf numFmtId="0" fontId="7" fillId="23" borderId="10" xfId="0" applyFont="1" applyFill="1" applyBorder="1" applyAlignment="1">
      <alignment vertical="center" wrapText="1"/>
    </xf>
    <xf numFmtId="0" fontId="9" fillId="23" borderId="10" xfId="0" applyFont="1" applyFill="1" applyBorder="1" applyAlignment="1">
      <alignment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left" vertical="center" wrapText="1"/>
    </xf>
    <xf numFmtId="0" fontId="7" fillId="23" borderId="10" xfId="0" applyFont="1" applyFill="1" applyBorder="1" applyAlignment="1">
      <alignment horizontal="left" vertical="center"/>
    </xf>
    <xf numFmtId="0" fontId="12" fillId="23" borderId="10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left" vertical="center" wrapText="1"/>
    </xf>
    <xf numFmtId="0" fontId="9" fillId="23" borderId="10" xfId="0" applyFont="1" applyFill="1" applyBorder="1" applyAlignment="1">
      <alignment horizontal="center" vertical="center" wrapText="1"/>
    </xf>
    <xf numFmtId="0" fontId="9" fillId="23" borderId="0" xfId="0" applyFont="1" applyFill="1" applyAlignment="1">
      <alignment vertical="center"/>
    </xf>
    <xf numFmtId="0" fontId="9" fillId="23" borderId="21" xfId="0" applyFont="1" applyFill="1" applyBorder="1" applyAlignment="1">
      <alignment horizontal="left" vertical="center" wrapText="1"/>
    </xf>
    <xf numFmtId="0" fontId="9" fillId="23" borderId="13" xfId="0" applyFont="1" applyFill="1" applyBorder="1" applyAlignment="1">
      <alignment vertical="center"/>
    </xf>
    <xf numFmtId="0" fontId="9" fillId="23" borderId="12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23" borderId="10" xfId="0" applyFont="1" applyFill="1" applyBorder="1" applyAlignment="1">
      <alignment horizontal="left" vertical="center" wrapText="1"/>
    </xf>
    <xf numFmtId="0" fontId="1" fillId="2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vertical="center"/>
    </xf>
    <xf numFmtId="0" fontId="1" fillId="24" borderId="10" xfId="0" applyFont="1" applyFill="1" applyBorder="1" applyAlignment="1" quotePrefix="1">
      <alignment horizontal="left" vertical="center" wrapText="1"/>
    </xf>
    <xf numFmtId="0" fontId="14" fillId="24" borderId="0" xfId="0" applyFont="1" applyFill="1" applyAlignment="1">
      <alignment/>
    </xf>
    <xf numFmtId="0" fontId="8" fillId="0" borderId="27" xfId="0" applyFont="1" applyBorder="1" applyAlignment="1">
      <alignment vertical="center"/>
    </xf>
    <xf numFmtId="0" fontId="1" fillId="23" borderId="24" xfId="0" applyFont="1" applyFill="1" applyBorder="1" applyAlignment="1">
      <alignment horizontal="center" wrapText="1"/>
    </xf>
    <xf numFmtId="17" fontId="1" fillId="24" borderId="10" xfId="0" applyNumberFormat="1" applyFont="1" applyFill="1" applyBorder="1" applyAlignment="1">
      <alignment horizontal="left" vertical="center" wrapText="1"/>
    </xf>
    <xf numFmtId="17" fontId="1" fillId="24" borderId="10" xfId="0" applyNumberFormat="1" applyFont="1" applyFill="1" applyBorder="1" applyAlignment="1">
      <alignment vertical="center" wrapText="1"/>
    </xf>
    <xf numFmtId="0" fontId="1" fillId="24" borderId="14" xfId="0" applyFont="1" applyFill="1" applyBorder="1" applyAlignment="1">
      <alignment horizontal="left" vertical="center" wrapText="1"/>
    </xf>
    <xf numFmtId="2" fontId="1" fillId="24" borderId="10" xfId="0" applyNumberFormat="1" applyFont="1" applyFill="1" applyBorder="1" applyAlignment="1">
      <alignment vertical="center" wrapText="1"/>
    </xf>
    <xf numFmtId="2" fontId="1" fillId="25" borderId="10" xfId="0" applyNumberFormat="1" applyFont="1" applyFill="1" applyBorder="1" applyAlignment="1">
      <alignment vertical="center" wrapText="1"/>
    </xf>
    <xf numFmtId="2" fontId="2" fillId="25" borderId="10" xfId="0" applyNumberFormat="1" applyFont="1" applyFill="1" applyBorder="1" applyAlignment="1">
      <alignment vertical="center" wrapText="1"/>
    </xf>
    <xf numFmtId="2" fontId="1" fillId="23" borderId="10" xfId="0" applyNumberFormat="1" applyFont="1" applyFill="1" applyBorder="1" applyAlignment="1">
      <alignment vertical="center" wrapText="1"/>
    </xf>
    <xf numFmtId="2" fontId="9" fillId="0" borderId="10" xfId="0" applyNumberFormat="1" applyFont="1" applyBorder="1" applyAlignment="1">
      <alignment vertical="center"/>
    </xf>
    <xf numFmtId="2" fontId="9" fillId="23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wrapText="1"/>
    </xf>
    <xf numFmtId="2" fontId="1" fillId="23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23" borderId="24" xfId="0" applyNumberFormat="1" applyFont="1" applyFill="1" applyBorder="1" applyAlignment="1">
      <alignment horizont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23" borderId="10" xfId="0" applyNumberFormat="1" applyFont="1" applyFill="1" applyBorder="1" applyAlignment="1">
      <alignment horizontal="center" vertical="center" wrapText="1"/>
    </xf>
    <xf numFmtId="0" fontId="1" fillId="26" borderId="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/>
    </xf>
    <xf numFmtId="2" fontId="1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7" fillId="0" borderId="1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vertical="center" wrapText="1"/>
    </xf>
    <xf numFmtId="0" fontId="36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" fillId="23" borderId="1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3" borderId="11" xfId="0" applyFont="1" applyFill="1" applyBorder="1" applyAlignment="1">
      <alignment vertical="center" wrapText="1"/>
    </xf>
    <xf numFmtId="0" fontId="7" fillId="23" borderId="13" xfId="0" applyFont="1" applyFill="1" applyBorder="1" applyAlignment="1">
      <alignment vertical="center" wrapText="1"/>
    </xf>
    <xf numFmtId="0" fontId="7" fillId="23" borderId="12" xfId="0" applyFont="1" applyFill="1" applyBorder="1" applyAlignment="1">
      <alignment vertical="center" wrapText="1"/>
    </xf>
    <xf numFmtId="0" fontId="17" fillId="0" borderId="22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23" borderId="11" xfId="0" applyFont="1" applyFill="1" applyBorder="1" applyAlignment="1">
      <alignment vertical="center" wrapText="1"/>
    </xf>
    <xf numFmtId="0" fontId="9" fillId="23" borderId="13" xfId="0" applyFont="1" applyFill="1" applyBorder="1" applyAlignment="1">
      <alignment vertical="center" wrapText="1"/>
    </xf>
    <xf numFmtId="0" fontId="9" fillId="23" borderId="12" xfId="0" applyFont="1" applyFill="1" applyBorder="1" applyAlignment="1">
      <alignment vertical="center" wrapText="1"/>
    </xf>
    <xf numFmtId="0" fontId="7" fillId="23" borderId="11" xfId="0" applyFont="1" applyFill="1" applyBorder="1" applyAlignment="1">
      <alignment horizontal="left" vertical="center" wrapText="1"/>
    </xf>
    <xf numFmtId="0" fontId="7" fillId="23" borderId="13" xfId="0" applyFont="1" applyFill="1" applyBorder="1" applyAlignment="1">
      <alignment horizontal="left" vertical="center" wrapText="1"/>
    </xf>
    <xf numFmtId="0" fontId="7" fillId="23" borderId="12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9" fillId="23" borderId="11" xfId="0" applyFont="1" applyFill="1" applyBorder="1" applyAlignment="1">
      <alignment horizontal="left" vertical="center"/>
    </xf>
    <xf numFmtId="0" fontId="9" fillId="23" borderId="13" xfId="0" applyFont="1" applyFill="1" applyBorder="1" applyAlignment="1">
      <alignment horizontal="left" vertical="center"/>
    </xf>
    <xf numFmtId="0" fontId="9" fillId="23" borderId="12" xfId="0" applyFont="1" applyFill="1" applyBorder="1" applyAlignment="1">
      <alignment horizontal="left" vertical="center"/>
    </xf>
    <xf numFmtId="0" fontId="9" fillId="23" borderId="11" xfId="0" applyFont="1" applyFill="1" applyBorder="1" applyAlignment="1">
      <alignment vertical="center"/>
    </xf>
    <xf numFmtId="0" fontId="9" fillId="23" borderId="13" xfId="0" applyFont="1" applyFill="1" applyBorder="1" applyAlignment="1">
      <alignment vertical="center"/>
    </xf>
    <xf numFmtId="0" fontId="9" fillId="23" borderId="12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2" fillId="2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23" borderId="1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17 VSAFAS_lyginamasis_4-19_priedai_2009-09-10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view="pageBreakPreview" zoomScaleNormal="75" zoomScaleSheetLayoutView="100" zoomScalePageLayoutView="0" workbookViewId="0" topLeftCell="A58">
      <selection activeCell="F96" sqref="F96:G96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53.57421875" style="5" customWidth="1"/>
    <col min="5" max="5" width="7.7109375" style="2" customWidth="1"/>
    <col min="6" max="7" width="13.00390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233" t="s">
        <v>316</v>
      </c>
      <c r="F2" s="233"/>
      <c r="G2" s="233"/>
    </row>
    <row r="3" spans="5:7" ht="12.75" customHeight="1">
      <c r="E3" s="234" t="s">
        <v>317</v>
      </c>
      <c r="F3" s="234"/>
      <c r="G3" s="234"/>
    </row>
    <row r="5" spans="1:7" ht="12.75" customHeight="1">
      <c r="A5" s="235" t="s">
        <v>319</v>
      </c>
      <c r="B5" s="235"/>
      <c r="C5" s="235"/>
      <c r="D5" s="235"/>
      <c r="E5" s="235"/>
      <c r="F5" s="235"/>
      <c r="G5" s="235"/>
    </row>
    <row r="6" spans="1:7" ht="12.75">
      <c r="A6" s="235"/>
      <c r="B6" s="235"/>
      <c r="C6" s="235"/>
      <c r="D6" s="235"/>
      <c r="E6" s="235"/>
      <c r="F6" s="235"/>
      <c r="G6" s="235"/>
    </row>
    <row r="7" spans="1:7" ht="12.75" customHeight="1">
      <c r="A7" s="236" t="s">
        <v>258</v>
      </c>
      <c r="B7" s="236"/>
      <c r="C7" s="236"/>
      <c r="D7" s="236"/>
      <c r="E7" s="236"/>
      <c r="F7" s="236"/>
      <c r="G7" s="236"/>
    </row>
    <row r="8" spans="1:7" ht="12.75" customHeight="1">
      <c r="A8" s="230" t="s">
        <v>233</v>
      </c>
      <c r="B8" s="230"/>
      <c r="C8" s="230"/>
      <c r="D8" s="230"/>
      <c r="E8" s="230"/>
      <c r="F8" s="230"/>
      <c r="G8" s="230"/>
    </row>
    <row r="9" spans="1:7" ht="12.75" customHeight="1">
      <c r="A9" s="229" t="s">
        <v>234</v>
      </c>
      <c r="B9" s="229"/>
      <c r="C9" s="229"/>
      <c r="D9" s="229"/>
      <c r="E9" s="229"/>
      <c r="F9" s="229"/>
      <c r="G9" s="229"/>
    </row>
    <row r="10" spans="1:7" ht="12.75" customHeight="1">
      <c r="A10" s="231" t="s">
        <v>0</v>
      </c>
      <c r="B10" s="231"/>
      <c r="C10" s="231"/>
      <c r="D10" s="231"/>
      <c r="E10" s="231"/>
      <c r="F10" s="231"/>
      <c r="G10" s="231"/>
    </row>
    <row r="11" spans="1:7" ht="12.75">
      <c r="A11" s="231"/>
      <c r="B11" s="231"/>
      <c r="C11" s="231"/>
      <c r="D11" s="231"/>
      <c r="E11" s="231"/>
      <c r="F11" s="231"/>
      <c r="G11" s="231"/>
    </row>
    <row r="12" spans="1:5" ht="12.75" customHeight="1">
      <c r="A12" s="232"/>
      <c r="B12" s="232"/>
      <c r="C12" s="232"/>
      <c r="D12" s="232"/>
      <c r="E12" s="232"/>
    </row>
    <row r="13" spans="1:7" ht="12.75" customHeight="1">
      <c r="A13" s="236" t="s">
        <v>1</v>
      </c>
      <c r="B13" s="236"/>
      <c r="C13" s="236"/>
      <c r="D13" s="236"/>
      <c r="E13" s="236"/>
      <c r="F13" s="236"/>
      <c r="G13" s="236"/>
    </row>
    <row r="14" spans="1:7" ht="12.75" customHeight="1">
      <c r="A14" s="236" t="s">
        <v>254</v>
      </c>
      <c r="B14" s="236"/>
      <c r="C14" s="236"/>
      <c r="D14" s="236"/>
      <c r="E14" s="236"/>
      <c r="F14" s="236"/>
      <c r="G14" s="236"/>
    </row>
    <row r="15" spans="1:7" ht="12.75">
      <c r="A15" s="6"/>
      <c r="B15" s="7"/>
      <c r="C15" s="7"/>
      <c r="D15" s="7"/>
      <c r="E15" s="7"/>
      <c r="F15" s="8"/>
      <c r="G15" s="8"/>
    </row>
    <row r="16" spans="1:7" ht="12.75" customHeight="1">
      <c r="A16" s="229" t="s">
        <v>255</v>
      </c>
      <c r="B16" s="229"/>
      <c r="C16" s="229"/>
      <c r="D16" s="229"/>
      <c r="E16" s="229"/>
      <c r="F16" s="229"/>
      <c r="G16" s="229"/>
    </row>
    <row r="17" spans="1:7" ht="12.75" customHeight="1">
      <c r="A17" s="229" t="s">
        <v>2</v>
      </c>
      <c r="B17" s="229"/>
      <c r="C17" s="229"/>
      <c r="D17" s="229"/>
      <c r="E17" s="229"/>
      <c r="F17" s="229"/>
      <c r="G17" s="229"/>
    </row>
    <row r="18" spans="1:7" ht="12.75" customHeight="1">
      <c r="A18" s="6"/>
      <c r="B18" s="9"/>
      <c r="C18" s="9"/>
      <c r="D18" s="237" t="s">
        <v>307</v>
      </c>
      <c r="E18" s="237"/>
      <c r="F18" s="237"/>
      <c r="G18" s="237"/>
    </row>
    <row r="19" spans="1:7" ht="67.5" customHeight="1">
      <c r="A19" s="10" t="s">
        <v>3</v>
      </c>
      <c r="B19" s="238" t="s">
        <v>4</v>
      </c>
      <c r="C19" s="238"/>
      <c r="D19" s="238"/>
      <c r="E19" s="12" t="s">
        <v>5</v>
      </c>
      <c r="F19" s="11" t="s">
        <v>6</v>
      </c>
      <c r="G19" s="11" t="s">
        <v>7</v>
      </c>
    </row>
    <row r="20" spans="1:7" s="5" customFormat="1" ht="12.75" customHeight="1">
      <c r="A20" s="119" t="s">
        <v>8</v>
      </c>
      <c r="B20" s="120" t="s">
        <v>9</v>
      </c>
      <c r="C20" s="121"/>
      <c r="D20" s="122"/>
      <c r="E20" s="123"/>
      <c r="F20" s="203">
        <f>F21+F27+F38+F39</f>
        <v>115992.13</v>
      </c>
      <c r="G20" s="134">
        <f>G21+G27+G38+G39</f>
        <v>124277.54999999999</v>
      </c>
    </row>
    <row r="21" spans="1:7" s="5" customFormat="1" ht="12.75" customHeight="1">
      <c r="A21" s="125" t="s">
        <v>10</v>
      </c>
      <c r="B21" s="126" t="s">
        <v>11</v>
      </c>
      <c r="C21" s="127"/>
      <c r="D21" s="128"/>
      <c r="E21" s="123"/>
      <c r="F21" s="124">
        <f>F22+F23+F24+F25+F26</f>
        <v>0</v>
      </c>
      <c r="G21" s="124">
        <f>G22+G23+G24+G25+G26</f>
        <v>0</v>
      </c>
    </row>
    <row r="22" spans="1:7" s="5" customFormat="1" ht="12.75" customHeight="1">
      <c r="A22" s="19" t="s">
        <v>12</v>
      </c>
      <c r="B22" s="20"/>
      <c r="C22" s="21" t="s">
        <v>13</v>
      </c>
      <c r="D22" s="22"/>
      <c r="E22" s="23"/>
      <c r="F22" s="17"/>
      <c r="G22" s="17"/>
    </row>
    <row r="23" spans="1:7" s="5" customFormat="1" ht="12.75" customHeight="1">
      <c r="A23" s="19" t="s">
        <v>14</v>
      </c>
      <c r="B23" s="20"/>
      <c r="C23" s="21" t="s">
        <v>15</v>
      </c>
      <c r="D23" s="24"/>
      <c r="E23" s="16"/>
      <c r="F23" s="17"/>
      <c r="G23" s="17"/>
    </row>
    <row r="24" spans="1:7" s="5" customFormat="1" ht="12.75" customHeight="1">
      <c r="A24" s="19" t="s">
        <v>16</v>
      </c>
      <c r="B24" s="20"/>
      <c r="C24" s="21" t="s">
        <v>17</v>
      </c>
      <c r="D24" s="24"/>
      <c r="E24" s="16"/>
      <c r="F24" s="17"/>
      <c r="G24" s="17"/>
    </row>
    <row r="25" spans="1:7" s="5" customFormat="1" ht="12.75" customHeight="1">
      <c r="A25" s="19" t="s">
        <v>18</v>
      </c>
      <c r="B25" s="20"/>
      <c r="C25" s="21" t="s">
        <v>19</v>
      </c>
      <c r="D25" s="24"/>
      <c r="E25" s="26"/>
      <c r="F25" s="17"/>
      <c r="G25" s="17"/>
    </row>
    <row r="26" spans="1:7" s="5" customFormat="1" ht="12.75" customHeight="1">
      <c r="A26" s="27" t="s">
        <v>20</v>
      </c>
      <c r="B26" s="20"/>
      <c r="C26" s="28" t="s">
        <v>21</v>
      </c>
      <c r="D26" s="22"/>
      <c r="E26" s="26"/>
      <c r="F26" s="17"/>
      <c r="G26" s="17"/>
    </row>
    <row r="27" spans="1:7" s="5" customFormat="1" ht="12.75" customHeight="1">
      <c r="A27" s="129" t="s">
        <v>22</v>
      </c>
      <c r="B27" s="130" t="s">
        <v>23</v>
      </c>
      <c r="C27" s="131"/>
      <c r="D27" s="132"/>
      <c r="E27" s="133"/>
      <c r="F27" s="124">
        <f>F28+F29+F30+F31+F32+F33+F34+F35+F36+F37</f>
        <v>115992.13</v>
      </c>
      <c r="G27" s="124">
        <f>G28+G29+G30+G31+G32+G33+G34+G35+G36+G37</f>
        <v>124277.54999999999</v>
      </c>
    </row>
    <row r="28" spans="1:7" s="5" customFormat="1" ht="12.75" customHeight="1">
      <c r="A28" s="19" t="s">
        <v>24</v>
      </c>
      <c r="B28" s="20"/>
      <c r="C28" s="21" t="s">
        <v>25</v>
      </c>
      <c r="D28" s="24"/>
      <c r="E28" s="25"/>
      <c r="F28" s="17"/>
      <c r="G28" s="17"/>
    </row>
    <row r="29" spans="1:7" s="5" customFormat="1" ht="12.75" customHeight="1">
      <c r="A29" s="19" t="s">
        <v>26</v>
      </c>
      <c r="B29" s="20"/>
      <c r="C29" s="21" t="s">
        <v>27</v>
      </c>
      <c r="D29" s="24"/>
      <c r="E29" s="16"/>
      <c r="F29" s="17">
        <v>64790.15</v>
      </c>
      <c r="G29" s="17">
        <v>66401.06</v>
      </c>
    </row>
    <row r="30" spans="1:7" s="5" customFormat="1" ht="12.75" customHeight="1">
      <c r="A30" s="19" t="s">
        <v>28</v>
      </c>
      <c r="B30" s="20"/>
      <c r="C30" s="21" t="s">
        <v>29</v>
      </c>
      <c r="D30" s="24"/>
      <c r="E30" s="25"/>
      <c r="F30" s="17"/>
      <c r="G30" s="17"/>
    </row>
    <row r="31" spans="1:7" s="5" customFormat="1" ht="12.75" customHeight="1">
      <c r="A31" s="19" t="s">
        <v>30</v>
      </c>
      <c r="B31" s="20"/>
      <c r="C31" s="21" t="s">
        <v>31</v>
      </c>
      <c r="D31" s="24"/>
      <c r="E31" s="25"/>
      <c r="F31" s="17"/>
      <c r="G31" s="17"/>
    </row>
    <row r="32" spans="1:7" s="5" customFormat="1" ht="12.75" customHeight="1">
      <c r="A32" s="19" t="s">
        <v>32</v>
      </c>
      <c r="B32" s="20"/>
      <c r="C32" s="21" t="s">
        <v>33</v>
      </c>
      <c r="D32" s="24"/>
      <c r="E32" s="25"/>
      <c r="F32" s="201">
        <v>661.16</v>
      </c>
      <c r="G32" s="201">
        <v>946.5</v>
      </c>
    </row>
    <row r="33" spans="1:7" s="5" customFormat="1" ht="12.75" customHeight="1">
      <c r="A33" s="19" t="s">
        <v>34</v>
      </c>
      <c r="B33" s="20"/>
      <c r="C33" s="21" t="s">
        <v>35</v>
      </c>
      <c r="D33" s="24"/>
      <c r="E33" s="25"/>
      <c r="F33" s="201">
        <v>29339.26</v>
      </c>
      <c r="G33" s="17">
        <v>33814.78</v>
      </c>
    </row>
    <row r="34" spans="1:7" s="5" customFormat="1" ht="12.75" customHeight="1">
      <c r="A34" s="19" t="s">
        <v>36</v>
      </c>
      <c r="B34" s="20"/>
      <c r="C34" s="21" t="s">
        <v>37</v>
      </c>
      <c r="D34" s="24"/>
      <c r="E34" s="25"/>
      <c r="F34" s="17"/>
      <c r="G34" s="17"/>
    </row>
    <row r="35" spans="1:7" s="5" customFormat="1" ht="12.75" customHeight="1">
      <c r="A35" s="19" t="s">
        <v>38</v>
      </c>
      <c r="B35" s="20"/>
      <c r="C35" s="21" t="s">
        <v>39</v>
      </c>
      <c r="D35" s="24"/>
      <c r="E35" s="25" t="s">
        <v>289</v>
      </c>
      <c r="F35" s="17">
        <v>2983.77</v>
      </c>
      <c r="G35" s="17">
        <v>1095.92</v>
      </c>
    </row>
    <row r="36" spans="1:7" s="5" customFormat="1" ht="12.75" customHeight="1">
      <c r="A36" s="19" t="s">
        <v>40</v>
      </c>
      <c r="B36" s="33"/>
      <c r="C36" s="34" t="s">
        <v>41</v>
      </c>
      <c r="D36" s="35"/>
      <c r="E36" s="16"/>
      <c r="F36" s="17">
        <v>12340.34</v>
      </c>
      <c r="G36" s="17">
        <v>16141.84</v>
      </c>
    </row>
    <row r="37" spans="1:7" s="5" customFormat="1" ht="12.75" customHeight="1">
      <c r="A37" s="19" t="s">
        <v>42</v>
      </c>
      <c r="B37" s="20"/>
      <c r="C37" s="21" t="s">
        <v>43</v>
      </c>
      <c r="D37" s="24"/>
      <c r="E37" s="26"/>
      <c r="F37" s="17">
        <v>5877.45</v>
      </c>
      <c r="G37" s="17">
        <v>5877.45</v>
      </c>
    </row>
    <row r="38" spans="1:7" s="5" customFormat="1" ht="12.75" customHeight="1">
      <c r="A38" s="18" t="s">
        <v>44</v>
      </c>
      <c r="B38" s="36" t="s">
        <v>45</v>
      </c>
      <c r="C38" s="36"/>
      <c r="D38" s="26"/>
      <c r="E38" s="26"/>
      <c r="F38" s="17"/>
      <c r="G38" s="17"/>
    </row>
    <row r="39" spans="1:7" s="5" customFormat="1" ht="12.75" customHeight="1">
      <c r="A39" s="18" t="s">
        <v>46</v>
      </c>
      <c r="B39" s="36" t="s">
        <v>47</v>
      </c>
      <c r="C39" s="36"/>
      <c r="D39" s="26"/>
      <c r="E39" s="25"/>
      <c r="F39" s="17"/>
      <c r="G39" s="17"/>
    </row>
    <row r="40" spans="1:7" s="5" customFormat="1" ht="12.75" customHeight="1">
      <c r="A40" s="11" t="s">
        <v>48</v>
      </c>
      <c r="B40" s="13" t="s">
        <v>49</v>
      </c>
      <c r="C40" s="14"/>
      <c r="D40" s="15"/>
      <c r="E40" s="25"/>
      <c r="F40" s="135"/>
      <c r="G40" s="135"/>
    </row>
    <row r="41" spans="1:7" s="5" customFormat="1" ht="12.75" customHeight="1">
      <c r="A41" s="136" t="s">
        <v>50</v>
      </c>
      <c r="B41" s="137" t="s">
        <v>51</v>
      </c>
      <c r="C41" s="138"/>
      <c r="D41" s="139"/>
      <c r="E41" s="133" t="s">
        <v>290</v>
      </c>
      <c r="F41" s="134">
        <f>F42+F48++F49+F56+F57</f>
        <v>73395.98999999999</v>
      </c>
      <c r="G41" s="134">
        <f>G42+G48++G49+G56+G57</f>
        <v>50723.58</v>
      </c>
    </row>
    <row r="42" spans="1:7" s="5" customFormat="1" ht="12.75" customHeight="1">
      <c r="A42" s="140" t="s">
        <v>10</v>
      </c>
      <c r="B42" s="141" t="s">
        <v>52</v>
      </c>
      <c r="C42" s="142"/>
      <c r="D42" s="143"/>
      <c r="E42" s="133"/>
      <c r="F42" s="124">
        <f>F43+F44+F45+F46+F47</f>
        <v>59.32</v>
      </c>
      <c r="G42" s="124">
        <f>G43+G44+G45+G46+G47</f>
        <v>0</v>
      </c>
    </row>
    <row r="43" spans="1:7" s="5" customFormat="1" ht="12.75" customHeight="1">
      <c r="A43" s="40" t="s">
        <v>12</v>
      </c>
      <c r="B43" s="33"/>
      <c r="C43" s="34" t="s">
        <v>53</v>
      </c>
      <c r="D43" s="35"/>
      <c r="E43" s="25"/>
      <c r="F43" s="17"/>
      <c r="G43" s="17"/>
    </row>
    <row r="44" spans="1:7" s="5" customFormat="1" ht="12.75" customHeight="1">
      <c r="A44" s="40" t="s">
        <v>14</v>
      </c>
      <c r="B44" s="33"/>
      <c r="C44" s="34" t="s">
        <v>54</v>
      </c>
      <c r="D44" s="35"/>
      <c r="E44" s="25"/>
      <c r="F44" s="17">
        <v>59.32</v>
      </c>
      <c r="G44" s="17"/>
    </row>
    <row r="45" spans="1:7" s="5" customFormat="1" ht="12.75">
      <c r="A45" s="40" t="s">
        <v>16</v>
      </c>
      <c r="B45" s="33"/>
      <c r="C45" s="34" t="s">
        <v>55</v>
      </c>
      <c r="D45" s="35"/>
      <c r="E45" s="25"/>
      <c r="F45" s="17"/>
      <c r="G45" s="17"/>
    </row>
    <row r="46" spans="1:7" s="5" customFormat="1" ht="12.75">
      <c r="A46" s="40" t="s">
        <v>18</v>
      </c>
      <c r="B46" s="33"/>
      <c r="C46" s="34" t="s">
        <v>56</v>
      </c>
      <c r="D46" s="35"/>
      <c r="E46" s="25"/>
      <c r="F46" s="17"/>
      <c r="G46" s="17"/>
    </row>
    <row r="47" spans="1:7" s="5" customFormat="1" ht="12.75" customHeight="1">
      <c r="A47" s="40" t="s">
        <v>20</v>
      </c>
      <c r="B47" s="37"/>
      <c r="C47" s="246" t="s">
        <v>57</v>
      </c>
      <c r="D47" s="246"/>
      <c r="E47" s="25"/>
      <c r="F47" s="17"/>
      <c r="G47" s="17"/>
    </row>
    <row r="48" spans="1:7" s="5" customFormat="1" ht="12.75" customHeight="1">
      <c r="A48" s="38" t="s">
        <v>22</v>
      </c>
      <c r="B48" s="42" t="s">
        <v>58</v>
      </c>
      <c r="C48" s="43"/>
      <c r="D48" s="44"/>
      <c r="E48" s="26"/>
      <c r="F48" s="201">
        <v>27.2</v>
      </c>
      <c r="G48" s="17">
        <v>0</v>
      </c>
    </row>
    <row r="49" spans="1:7" s="5" customFormat="1" ht="12.75" customHeight="1">
      <c r="A49" s="140" t="s">
        <v>44</v>
      </c>
      <c r="B49" s="141" t="s">
        <v>59</v>
      </c>
      <c r="C49" s="142"/>
      <c r="D49" s="143"/>
      <c r="E49" s="133" t="s">
        <v>315</v>
      </c>
      <c r="F49" s="202">
        <f>F50+F51+F52+F53+F54+F55</f>
        <v>72945.43</v>
      </c>
      <c r="G49" s="124">
        <f>G50+G51+G52+G53+G54+G55</f>
        <v>50052</v>
      </c>
    </row>
    <row r="50" spans="1:7" s="5" customFormat="1" ht="12.75" customHeight="1">
      <c r="A50" s="40" t="s">
        <v>60</v>
      </c>
      <c r="B50" s="39"/>
      <c r="C50" s="45" t="s">
        <v>61</v>
      </c>
      <c r="D50" s="46"/>
      <c r="E50" s="26"/>
      <c r="F50" s="17"/>
      <c r="G50" s="17"/>
    </row>
    <row r="51" spans="1:7" s="5" customFormat="1" ht="12.75" customHeight="1">
      <c r="A51" s="47" t="s">
        <v>62</v>
      </c>
      <c r="B51" s="33"/>
      <c r="C51" s="34" t="s">
        <v>63</v>
      </c>
      <c r="D51" s="48"/>
      <c r="E51" s="49"/>
      <c r="F51" s="50"/>
      <c r="G51" s="50"/>
    </row>
    <row r="52" spans="1:7" s="5" customFormat="1" ht="12.75" customHeight="1">
      <c r="A52" s="40" t="s">
        <v>64</v>
      </c>
      <c r="B52" s="33"/>
      <c r="C52" s="34" t="s">
        <v>65</v>
      </c>
      <c r="D52" s="35"/>
      <c r="E52" s="26"/>
      <c r="F52" s="17"/>
      <c r="G52" s="17"/>
    </row>
    <row r="53" spans="1:7" s="5" customFormat="1" ht="12.75" customHeight="1">
      <c r="A53" s="40" t="s">
        <v>66</v>
      </c>
      <c r="B53" s="33"/>
      <c r="C53" s="246" t="s">
        <v>67</v>
      </c>
      <c r="D53" s="246"/>
      <c r="E53" s="26"/>
      <c r="F53" s="201">
        <v>291</v>
      </c>
      <c r="G53" s="17"/>
    </row>
    <row r="54" spans="1:7" s="5" customFormat="1" ht="12.75" customHeight="1">
      <c r="A54" s="40" t="s">
        <v>68</v>
      </c>
      <c r="B54" s="33"/>
      <c r="C54" s="34" t="s">
        <v>69</v>
      </c>
      <c r="D54" s="35"/>
      <c r="E54" s="198" t="s">
        <v>261</v>
      </c>
      <c r="F54" s="17">
        <v>70560.84</v>
      </c>
      <c r="G54" s="201">
        <v>46927.32</v>
      </c>
    </row>
    <row r="55" spans="1:7" s="5" customFormat="1" ht="12.75" customHeight="1">
      <c r="A55" s="40" t="s">
        <v>70</v>
      </c>
      <c r="B55" s="33"/>
      <c r="C55" s="34" t="s">
        <v>71</v>
      </c>
      <c r="D55" s="215"/>
      <c r="E55" s="199" t="s">
        <v>262</v>
      </c>
      <c r="F55" s="17">
        <v>2093.59</v>
      </c>
      <c r="G55" s="17">
        <v>3124.68</v>
      </c>
    </row>
    <row r="56" spans="1:7" s="5" customFormat="1" ht="12.75" customHeight="1">
      <c r="A56" s="38" t="s">
        <v>46</v>
      </c>
      <c r="B56" s="51" t="s">
        <v>72</v>
      </c>
      <c r="C56" s="51"/>
      <c r="D56" s="52"/>
      <c r="E56" s="26"/>
      <c r="F56" s="17"/>
      <c r="G56" s="17"/>
    </row>
    <row r="57" spans="1:7" s="5" customFormat="1" ht="12.75" customHeight="1">
      <c r="A57" s="38" t="s">
        <v>73</v>
      </c>
      <c r="B57" s="51" t="s">
        <v>74</v>
      </c>
      <c r="C57" s="51"/>
      <c r="D57" s="52"/>
      <c r="E57" s="26" t="s">
        <v>308</v>
      </c>
      <c r="F57" s="17">
        <v>364.04</v>
      </c>
      <c r="G57" s="17">
        <v>671.58</v>
      </c>
    </row>
    <row r="58" spans="1:7" s="5" customFormat="1" ht="12.75" customHeight="1">
      <c r="A58" s="144"/>
      <c r="B58" s="145" t="s">
        <v>75</v>
      </c>
      <c r="C58" s="146"/>
      <c r="D58" s="147"/>
      <c r="E58" s="148"/>
      <c r="F58" s="149">
        <f>F20+F40+F41</f>
        <v>189388.12</v>
      </c>
      <c r="G58" s="149">
        <f>G20+G40+G41</f>
        <v>175001.13</v>
      </c>
    </row>
    <row r="59" spans="1:7" s="5" customFormat="1" ht="12.75" customHeight="1">
      <c r="A59" s="150" t="s">
        <v>76</v>
      </c>
      <c r="B59" s="151" t="s">
        <v>77</v>
      </c>
      <c r="C59" s="151"/>
      <c r="D59" s="152"/>
      <c r="E59" s="153" t="s">
        <v>263</v>
      </c>
      <c r="F59" s="154">
        <f>F60+F61+F62+F63</f>
        <v>116383.39</v>
      </c>
      <c r="G59" s="154">
        <f>G60+G61+G62+G63</f>
        <v>124949.15</v>
      </c>
    </row>
    <row r="60" spans="1:7" s="5" customFormat="1" ht="12.75" customHeight="1">
      <c r="A60" s="18" t="s">
        <v>10</v>
      </c>
      <c r="B60" s="36" t="s">
        <v>78</v>
      </c>
      <c r="C60" s="36"/>
      <c r="D60" s="26"/>
      <c r="E60" s="198"/>
      <c r="F60" s="201">
        <v>33208.96</v>
      </c>
      <c r="G60" s="201">
        <v>36579.5</v>
      </c>
    </row>
    <row r="61" spans="1:7" s="5" customFormat="1" ht="12.75" customHeight="1">
      <c r="A61" s="29" t="s">
        <v>22</v>
      </c>
      <c r="B61" s="30" t="s">
        <v>79</v>
      </c>
      <c r="C61" s="31"/>
      <c r="D61" s="32"/>
      <c r="E61" s="200"/>
      <c r="F61" s="53">
        <v>71334.51</v>
      </c>
      <c r="G61" s="53">
        <v>73263.97</v>
      </c>
    </row>
    <row r="62" spans="1:7" s="5" customFormat="1" ht="12.75" customHeight="1">
      <c r="A62" s="18" t="s">
        <v>44</v>
      </c>
      <c r="B62" s="240" t="s">
        <v>80</v>
      </c>
      <c r="C62" s="240"/>
      <c r="D62" s="240"/>
      <c r="E62" s="194"/>
      <c r="F62" s="17">
        <v>10798.87</v>
      </c>
      <c r="G62" s="17">
        <v>14057.59</v>
      </c>
    </row>
    <row r="63" spans="1:7" s="5" customFormat="1" ht="12.75" customHeight="1">
      <c r="A63" s="18" t="s">
        <v>81</v>
      </c>
      <c r="B63" s="36" t="s">
        <v>82</v>
      </c>
      <c r="C63" s="20"/>
      <c r="D63" s="16"/>
      <c r="E63" s="26"/>
      <c r="F63" s="17">
        <v>1041.05</v>
      </c>
      <c r="G63" s="17">
        <v>1048.09</v>
      </c>
    </row>
    <row r="64" spans="1:7" s="5" customFormat="1" ht="12.75" customHeight="1">
      <c r="A64" s="119" t="s">
        <v>83</v>
      </c>
      <c r="B64" s="120" t="s">
        <v>84</v>
      </c>
      <c r="C64" s="121"/>
      <c r="D64" s="122"/>
      <c r="E64" s="133"/>
      <c r="F64" s="203">
        <f>F65+F69</f>
        <v>72704.34</v>
      </c>
      <c r="G64" s="203">
        <f>G65+G69</f>
        <v>50052</v>
      </c>
    </row>
    <row r="65" spans="1:7" s="5" customFormat="1" ht="12.75" customHeight="1">
      <c r="A65" s="125" t="s">
        <v>10</v>
      </c>
      <c r="B65" s="126" t="s">
        <v>85</v>
      </c>
      <c r="C65" s="155"/>
      <c r="D65" s="156"/>
      <c r="E65" s="133"/>
      <c r="F65" s="124">
        <f>F66+F67+F68</f>
        <v>0</v>
      </c>
      <c r="G65" s="124">
        <f>G66+G67+G68</f>
        <v>0</v>
      </c>
    </row>
    <row r="66" spans="1:7" s="5" customFormat="1" ht="12.75">
      <c r="A66" s="19" t="s">
        <v>12</v>
      </c>
      <c r="B66" s="54"/>
      <c r="C66" s="21" t="s">
        <v>86</v>
      </c>
      <c r="D66" s="55"/>
      <c r="E66" s="26"/>
      <c r="F66" s="17"/>
      <c r="G66" s="17"/>
    </row>
    <row r="67" spans="1:7" s="5" customFormat="1" ht="12.75" customHeight="1">
      <c r="A67" s="19" t="s">
        <v>14</v>
      </c>
      <c r="B67" s="20"/>
      <c r="C67" s="21" t="s">
        <v>87</v>
      </c>
      <c r="D67" s="24"/>
      <c r="E67" s="26"/>
      <c r="F67" s="17"/>
      <c r="G67" s="17"/>
    </row>
    <row r="68" spans="1:7" s="5" customFormat="1" ht="12.75" customHeight="1">
      <c r="A68" s="19" t="s">
        <v>88</v>
      </c>
      <c r="B68" s="20"/>
      <c r="C68" s="21" t="s">
        <v>89</v>
      </c>
      <c r="D68" s="24"/>
      <c r="E68" s="25"/>
      <c r="F68" s="17"/>
      <c r="G68" s="17"/>
    </row>
    <row r="69" spans="1:7" s="56" customFormat="1" ht="12.75" customHeight="1">
      <c r="A69" s="140" t="s">
        <v>22</v>
      </c>
      <c r="B69" s="157" t="s">
        <v>90</v>
      </c>
      <c r="C69" s="158"/>
      <c r="D69" s="159"/>
      <c r="E69" s="160"/>
      <c r="F69" s="204">
        <f>F70+F71+F72+F73+F74+F75+F78+F79+F80+F81+F82+F83</f>
        <v>72704.34</v>
      </c>
      <c r="G69" s="204">
        <v>50052</v>
      </c>
    </row>
    <row r="70" spans="1:7" s="5" customFormat="1" ht="12.75" customHeight="1">
      <c r="A70" s="19" t="s">
        <v>24</v>
      </c>
      <c r="B70" s="20"/>
      <c r="C70" s="21" t="s">
        <v>91</v>
      </c>
      <c r="D70" s="22"/>
      <c r="E70" s="26"/>
      <c r="F70" s="17"/>
      <c r="G70" s="17"/>
    </row>
    <row r="71" spans="1:7" s="5" customFormat="1" ht="12.75" customHeight="1">
      <c r="A71" s="19" t="s">
        <v>26</v>
      </c>
      <c r="B71" s="54"/>
      <c r="C71" s="21" t="s">
        <v>92</v>
      </c>
      <c r="D71" s="55"/>
      <c r="E71" s="26"/>
      <c r="F71" s="17"/>
      <c r="G71" s="17"/>
    </row>
    <row r="72" spans="1:7" s="5" customFormat="1" ht="12.75">
      <c r="A72" s="19" t="s">
        <v>28</v>
      </c>
      <c r="B72" s="54"/>
      <c r="C72" s="21" t="s">
        <v>94</v>
      </c>
      <c r="D72" s="55"/>
      <c r="E72" s="26"/>
      <c r="F72" s="17"/>
      <c r="G72" s="17"/>
    </row>
    <row r="73" spans="1:7" s="5" customFormat="1" ht="12.75">
      <c r="A73" s="57" t="s">
        <v>30</v>
      </c>
      <c r="B73" s="39"/>
      <c r="C73" s="58" t="s">
        <v>95</v>
      </c>
      <c r="D73" s="46"/>
      <c r="E73" s="26"/>
      <c r="F73" s="17"/>
      <c r="G73" s="17"/>
    </row>
    <row r="74" spans="1:7" s="5" customFormat="1" ht="12.75">
      <c r="A74" s="18" t="s">
        <v>32</v>
      </c>
      <c r="B74" s="28"/>
      <c r="C74" s="28" t="s">
        <v>96</v>
      </c>
      <c r="D74" s="22"/>
      <c r="E74" s="22"/>
      <c r="F74" s="17"/>
      <c r="G74" s="17"/>
    </row>
    <row r="75" spans="1:7" s="5" customFormat="1" ht="12.75" customHeight="1">
      <c r="A75" s="161" t="s">
        <v>34</v>
      </c>
      <c r="B75" s="158"/>
      <c r="C75" s="162" t="s">
        <v>97</v>
      </c>
      <c r="D75" s="163"/>
      <c r="E75" s="133"/>
      <c r="F75" s="124">
        <f>F76+F77</f>
        <v>0</v>
      </c>
      <c r="G75" s="124">
        <f>G76+G77</f>
        <v>0</v>
      </c>
    </row>
    <row r="76" spans="1:7" s="5" customFormat="1" ht="12.75" customHeight="1">
      <c r="A76" s="40" t="s">
        <v>98</v>
      </c>
      <c r="B76" s="33"/>
      <c r="C76" s="48"/>
      <c r="D76" s="35" t="s">
        <v>99</v>
      </c>
      <c r="E76" s="26"/>
      <c r="F76" s="17"/>
      <c r="G76" s="17"/>
    </row>
    <row r="77" spans="1:7" s="5" customFormat="1" ht="12.75" customHeight="1">
      <c r="A77" s="40" t="s">
        <v>100</v>
      </c>
      <c r="B77" s="33"/>
      <c r="C77" s="48"/>
      <c r="D77" s="35" t="s">
        <v>101</v>
      </c>
      <c r="E77" s="25"/>
      <c r="F77" s="17"/>
      <c r="G77" s="17"/>
    </row>
    <row r="78" spans="1:7" s="5" customFormat="1" ht="12.75" customHeight="1">
      <c r="A78" s="40" t="s">
        <v>36</v>
      </c>
      <c r="B78" s="43"/>
      <c r="C78" s="59" t="s">
        <v>102</v>
      </c>
      <c r="D78" s="60"/>
      <c r="E78" s="25"/>
      <c r="F78" s="17"/>
      <c r="G78" s="17"/>
    </row>
    <row r="79" spans="1:7" s="5" customFormat="1" ht="12.75" customHeight="1">
      <c r="A79" s="40" t="s">
        <v>38</v>
      </c>
      <c r="B79" s="61"/>
      <c r="C79" s="34" t="s">
        <v>103</v>
      </c>
      <c r="D79" s="62"/>
      <c r="E79" s="26"/>
      <c r="F79" s="17"/>
      <c r="G79" s="17"/>
    </row>
    <row r="80" spans="1:7" s="5" customFormat="1" ht="12.75" customHeight="1">
      <c r="A80" s="40" t="s">
        <v>40</v>
      </c>
      <c r="B80" s="20"/>
      <c r="C80" s="21" t="s">
        <v>104</v>
      </c>
      <c r="D80" s="24"/>
      <c r="E80" s="198" t="s">
        <v>264</v>
      </c>
      <c r="F80" s="201">
        <v>6559.7</v>
      </c>
      <c r="G80" s="17">
        <v>10811.79</v>
      </c>
    </row>
    <row r="81" spans="1:7" s="5" customFormat="1" ht="12.75" customHeight="1">
      <c r="A81" s="40" t="s">
        <v>42</v>
      </c>
      <c r="B81" s="20"/>
      <c r="C81" s="21" t="s">
        <v>105</v>
      </c>
      <c r="D81" s="24"/>
      <c r="E81" s="26" t="s">
        <v>265</v>
      </c>
      <c r="F81" s="17">
        <v>36254.57</v>
      </c>
      <c r="G81" s="17">
        <v>9350.14</v>
      </c>
    </row>
    <row r="82" spans="1:7" s="5" customFormat="1" ht="12.75" customHeight="1">
      <c r="A82" s="19" t="s">
        <v>106</v>
      </c>
      <c r="B82" s="33"/>
      <c r="C82" s="34" t="s">
        <v>107</v>
      </c>
      <c r="D82" s="35"/>
      <c r="E82" s="26" t="s">
        <v>266</v>
      </c>
      <c r="F82" s="17">
        <v>29890.07</v>
      </c>
      <c r="G82" s="17">
        <v>29890.07</v>
      </c>
    </row>
    <row r="83" spans="1:7" s="5" customFormat="1" ht="12.75" customHeight="1">
      <c r="A83" s="19" t="s">
        <v>108</v>
      </c>
      <c r="B83" s="20"/>
      <c r="C83" s="21" t="s">
        <v>109</v>
      </c>
      <c r="D83" s="24"/>
      <c r="E83" s="25"/>
      <c r="F83" s="17"/>
      <c r="G83" s="17"/>
    </row>
    <row r="84" spans="1:7" s="5" customFormat="1" ht="12.75" customHeight="1">
      <c r="A84" s="119" t="s">
        <v>110</v>
      </c>
      <c r="B84" s="151" t="s">
        <v>111</v>
      </c>
      <c r="C84" s="165"/>
      <c r="D84" s="166"/>
      <c r="E84" s="167"/>
      <c r="F84" s="134">
        <f>F85+F86+F89+F90</f>
        <v>300.39000000008616</v>
      </c>
      <c r="G84" s="203">
        <f>G85+G86+G89+G90</f>
        <v>-0.02</v>
      </c>
    </row>
    <row r="85" spans="1:7" s="5" customFormat="1" ht="12.75" customHeight="1">
      <c r="A85" s="18" t="s">
        <v>10</v>
      </c>
      <c r="B85" s="36" t="s">
        <v>112</v>
      </c>
      <c r="C85" s="20"/>
      <c r="D85" s="16"/>
      <c r="E85" s="25"/>
      <c r="F85" s="17"/>
      <c r="G85" s="17"/>
    </row>
    <row r="86" spans="1:7" s="5" customFormat="1" ht="12.75" customHeight="1">
      <c r="A86" s="125" t="s">
        <v>22</v>
      </c>
      <c r="B86" s="126" t="s">
        <v>113</v>
      </c>
      <c r="C86" s="155"/>
      <c r="D86" s="156"/>
      <c r="E86" s="133"/>
      <c r="F86" s="124">
        <f>F87+F88</f>
        <v>0</v>
      </c>
      <c r="G86" s="124">
        <f>G87+G88</f>
        <v>0</v>
      </c>
    </row>
    <row r="87" spans="1:7" s="5" customFormat="1" ht="12.75" customHeight="1">
      <c r="A87" s="19" t="s">
        <v>24</v>
      </c>
      <c r="B87" s="20"/>
      <c r="C87" s="21" t="s">
        <v>114</v>
      </c>
      <c r="D87" s="24"/>
      <c r="E87" s="26"/>
      <c r="F87" s="17"/>
      <c r="G87" s="17"/>
    </row>
    <row r="88" spans="1:7" s="5" customFormat="1" ht="12.75" customHeight="1">
      <c r="A88" s="19" t="s">
        <v>26</v>
      </c>
      <c r="B88" s="20"/>
      <c r="C88" s="21" t="s">
        <v>115</v>
      </c>
      <c r="D88" s="24"/>
      <c r="E88" s="26"/>
      <c r="F88" s="17"/>
      <c r="G88" s="17"/>
    </row>
    <row r="89" spans="1:7" s="5" customFormat="1" ht="12.75" customHeight="1">
      <c r="A89" s="38" t="s">
        <v>44</v>
      </c>
      <c r="B89" s="48" t="s">
        <v>116</v>
      </c>
      <c r="C89" s="48"/>
      <c r="D89" s="41"/>
      <c r="E89" s="26"/>
      <c r="F89" s="17"/>
      <c r="G89" s="17"/>
    </row>
    <row r="90" spans="1:7" s="5" customFormat="1" ht="12.75" customHeight="1">
      <c r="A90" s="129" t="s">
        <v>46</v>
      </c>
      <c r="B90" s="130" t="s">
        <v>117</v>
      </c>
      <c r="C90" s="131"/>
      <c r="D90" s="132"/>
      <c r="E90" s="133"/>
      <c r="F90" s="202">
        <f>SUM(F91:F92)</f>
        <v>300.39000000008616</v>
      </c>
      <c r="G90" s="202">
        <f>G91+G92</f>
        <v>-0.02</v>
      </c>
    </row>
    <row r="91" spans="1:7" s="5" customFormat="1" ht="12.75" customHeight="1">
      <c r="A91" s="172" t="s">
        <v>118</v>
      </c>
      <c r="B91" s="121"/>
      <c r="C91" s="173" t="s">
        <v>119</v>
      </c>
      <c r="D91" s="174"/>
      <c r="E91" s="167"/>
      <c r="F91" s="202">
        <f>SUM(VRA!H55)</f>
        <v>300.41000000008614</v>
      </c>
      <c r="G91" s="202"/>
    </row>
    <row r="92" spans="1:7" s="5" customFormat="1" ht="12.75" customHeight="1">
      <c r="A92" s="172" t="s">
        <v>120</v>
      </c>
      <c r="B92" s="121"/>
      <c r="C92" s="173" t="s">
        <v>121</v>
      </c>
      <c r="D92" s="174"/>
      <c r="E92" s="167"/>
      <c r="F92" s="124">
        <v>-0.02</v>
      </c>
      <c r="G92" s="124">
        <v>-0.02</v>
      </c>
    </row>
    <row r="93" spans="1:7" s="5" customFormat="1" ht="12.75" customHeight="1">
      <c r="A93" s="11" t="s">
        <v>122</v>
      </c>
      <c r="B93" s="63" t="s">
        <v>123</v>
      </c>
      <c r="C93" s="64"/>
      <c r="D93" s="64"/>
      <c r="E93" s="25"/>
      <c r="F93" s="135"/>
      <c r="G93" s="135"/>
    </row>
    <row r="94" spans="1:7" s="5" customFormat="1" ht="25.5" customHeight="1">
      <c r="A94" s="119"/>
      <c r="B94" s="241" t="s">
        <v>124</v>
      </c>
      <c r="C94" s="241"/>
      <c r="D94" s="241"/>
      <c r="E94" s="164"/>
      <c r="F94" s="134">
        <f>IF(F59+F64+F84+F93=F58,F59+F64+F84+F93,0)</f>
        <v>189388.12000000005</v>
      </c>
      <c r="G94" s="134">
        <f>IF(G59+G64+G84+G93=G58,G59+G64+G84+G93,0)</f>
        <v>175001.13</v>
      </c>
    </row>
    <row r="95" spans="1:7" s="5" customFormat="1" ht="12.75">
      <c r="A95" s="65"/>
      <c r="B95" s="66"/>
      <c r="C95" s="66"/>
      <c r="D95" s="66"/>
      <c r="E95" s="66"/>
      <c r="F95" s="2"/>
      <c r="G95" s="2"/>
    </row>
    <row r="96" spans="1:7" s="5" customFormat="1" ht="12.75" customHeight="1">
      <c r="A96" s="242" t="s">
        <v>218</v>
      </c>
      <c r="B96" s="243"/>
      <c r="C96" s="243"/>
      <c r="D96" s="243"/>
      <c r="E96" s="243"/>
      <c r="F96" s="244"/>
      <c r="G96" s="245"/>
    </row>
    <row r="97" spans="1:7" s="5" customFormat="1" ht="12.75" customHeight="1">
      <c r="A97" s="239" t="s">
        <v>305</v>
      </c>
      <c r="B97" s="239"/>
      <c r="C97" s="239"/>
      <c r="D97" s="239"/>
      <c r="E97" s="239"/>
      <c r="F97" s="229" t="s">
        <v>125</v>
      </c>
      <c r="G97" s="229"/>
    </row>
    <row r="98" spans="1:7" s="5" customFormat="1" ht="11.25" customHeight="1">
      <c r="A98" s="224" t="s">
        <v>304</v>
      </c>
      <c r="B98" s="225"/>
      <c r="C98" s="225"/>
      <c r="D98" s="225"/>
      <c r="E98" s="213"/>
      <c r="F98" s="9"/>
      <c r="G98" s="9"/>
    </row>
    <row r="99" spans="1:5" s="5" customFormat="1" ht="12.75" hidden="1">
      <c r="A99" s="5" t="s">
        <v>212</v>
      </c>
      <c r="E99" s="2"/>
    </row>
    <row r="100" spans="1:7" s="5" customFormat="1" ht="12" customHeight="1">
      <c r="A100" s="226" t="s">
        <v>214</v>
      </c>
      <c r="B100" s="226"/>
      <c r="C100" s="226"/>
      <c r="D100" s="226"/>
      <c r="E100" s="2"/>
      <c r="F100" s="227"/>
      <c r="G100" s="227"/>
    </row>
    <row r="101" spans="1:7" s="5" customFormat="1" ht="12.75" customHeight="1">
      <c r="A101" s="228" t="s">
        <v>306</v>
      </c>
      <c r="B101" s="228"/>
      <c r="C101" s="228"/>
      <c r="D101" s="228"/>
      <c r="E101" s="228"/>
      <c r="F101" s="229" t="s">
        <v>125</v>
      </c>
      <c r="G101" s="229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7">
    <mergeCell ref="D18:G18"/>
    <mergeCell ref="B19:D19"/>
    <mergeCell ref="A97:E97"/>
    <mergeCell ref="F97:G97"/>
    <mergeCell ref="B62:D62"/>
    <mergeCell ref="B94:D94"/>
    <mergeCell ref="A96:E96"/>
    <mergeCell ref="F96:G96"/>
    <mergeCell ref="C47:D47"/>
    <mergeCell ref="C53:D53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  <mergeCell ref="A10:G11"/>
    <mergeCell ref="A12:E12"/>
    <mergeCell ref="A98:D98"/>
    <mergeCell ref="A100:D100"/>
    <mergeCell ref="F100:G100"/>
    <mergeCell ref="A101:E101"/>
    <mergeCell ref="F101:G101"/>
  </mergeCells>
  <printOptions/>
  <pageMargins left="0.9448818897637796" right="0.1968503937007874" top="0.5905511811023623" bottom="0.3937007874015748" header="0.5118110236220472" footer="0.5118110236220472"/>
  <pageSetup horizontalDpi="600" verticalDpi="600" orientation="portrait" paperSize="9" scale="93" r:id="rId1"/>
  <rowBreaks count="1" manualBreakCount="1">
    <brk id="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75" zoomScaleNormal="75" zoomScalePageLayoutView="0" workbookViewId="0" topLeftCell="A1">
      <selection activeCell="L63" sqref="L63"/>
    </sheetView>
  </sheetViews>
  <sheetFormatPr defaultColWidth="9.140625" defaultRowHeight="12.75"/>
  <cols>
    <col min="1" max="1" width="5.57421875" style="79" customWidth="1"/>
    <col min="2" max="2" width="0" style="79" hidden="1" customWidth="1"/>
    <col min="3" max="3" width="30.140625" style="79" customWidth="1"/>
    <col min="4" max="4" width="18.28125" style="79" customWidth="1"/>
    <col min="5" max="5" width="0" style="79" hidden="1" customWidth="1"/>
    <col min="6" max="6" width="11.7109375" style="79" customWidth="1"/>
    <col min="7" max="7" width="8.57421875" style="79" customWidth="1"/>
    <col min="8" max="8" width="15.140625" style="79" customWidth="1"/>
    <col min="9" max="9" width="14.28125" style="79" customWidth="1"/>
    <col min="10" max="16384" width="9.140625" style="79" customWidth="1"/>
  </cols>
  <sheetData>
    <row r="1" spans="4:9" ht="15.75">
      <c r="D1" s="69"/>
      <c r="G1" s="79" t="s">
        <v>126</v>
      </c>
      <c r="H1" s="70"/>
      <c r="I1" s="70"/>
    </row>
    <row r="2" spans="7:9" ht="15.75">
      <c r="G2" s="79" t="s">
        <v>317</v>
      </c>
      <c r="H2" s="70"/>
      <c r="I2" s="70"/>
    </row>
    <row r="4" spans="1:9" ht="12.75">
      <c r="A4" s="219" t="s">
        <v>127</v>
      </c>
      <c r="B4" s="219"/>
      <c r="C4" s="219"/>
      <c r="D4" s="219"/>
      <c r="E4" s="219"/>
      <c r="F4" s="219"/>
      <c r="G4" s="219"/>
      <c r="H4" s="219"/>
      <c r="I4" s="219"/>
    </row>
    <row r="5" spans="1:9" ht="12.75">
      <c r="A5" s="220" t="s">
        <v>128</v>
      </c>
      <c r="B5" s="220"/>
      <c r="C5" s="220"/>
      <c r="D5" s="220"/>
      <c r="E5" s="220"/>
      <c r="F5" s="220"/>
      <c r="G5" s="220"/>
      <c r="H5" s="220"/>
      <c r="I5" s="220"/>
    </row>
    <row r="6" spans="1:9" ht="15.75">
      <c r="A6" s="221" t="s">
        <v>235</v>
      </c>
      <c r="B6" s="221"/>
      <c r="C6" s="221"/>
      <c r="D6" s="221"/>
      <c r="E6" s="221"/>
      <c r="F6" s="221"/>
      <c r="G6" s="221"/>
      <c r="H6" s="221"/>
      <c r="I6" s="221"/>
    </row>
    <row r="7" spans="1:9" ht="12.75">
      <c r="A7" s="219" t="s">
        <v>129</v>
      </c>
      <c r="B7" s="219"/>
      <c r="C7" s="219"/>
      <c r="D7" s="219"/>
      <c r="E7" s="219"/>
      <c r="F7" s="219"/>
      <c r="G7" s="219"/>
      <c r="H7" s="219"/>
      <c r="I7" s="219"/>
    </row>
    <row r="8" spans="1:9" ht="15">
      <c r="A8" s="252" t="s">
        <v>236</v>
      </c>
      <c r="B8" s="252"/>
      <c r="C8" s="252"/>
      <c r="D8" s="252"/>
      <c r="E8" s="252"/>
      <c r="F8" s="252"/>
      <c r="G8" s="252"/>
      <c r="H8" s="252"/>
      <c r="I8" s="252"/>
    </row>
    <row r="9" spans="1:9" ht="12.75">
      <c r="A9" s="219" t="s">
        <v>130</v>
      </c>
      <c r="B9" s="219"/>
      <c r="C9" s="219"/>
      <c r="D9" s="219"/>
      <c r="E9" s="219"/>
      <c r="F9" s="219"/>
      <c r="G9" s="219"/>
      <c r="H9" s="219"/>
      <c r="I9" s="219"/>
    </row>
    <row r="10" spans="1:9" ht="12.75">
      <c r="A10" s="219" t="s">
        <v>131</v>
      </c>
      <c r="B10" s="219"/>
      <c r="C10" s="219"/>
      <c r="D10" s="219"/>
      <c r="E10" s="219"/>
      <c r="F10" s="219"/>
      <c r="G10" s="219"/>
      <c r="H10" s="219"/>
      <c r="I10" s="219"/>
    </row>
    <row r="11" spans="1:9" ht="15">
      <c r="A11" s="222"/>
      <c r="B11" s="222"/>
      <c r="C11" s="222"/>
      <c r="D11" s="222"/>
      <c r="E11" s="222"/>
      <c r="F11" s="222"/>
      <c r="G11" s="222"/>
      <c r="H11" s="222"/>
      <c r="I11" s="222"/>
    </row>
    <row r="12" spans="1:9" ht="14.25">
      <c r="A12" s="251" t="s">
        <v>132</v>
      </c>
      <c r="B12" s="251"/>
      <c r="C12" s="251"/>
      <c r="D12" s="251"/>
      <c r="E12" s="251"/>
      <c r="F12" s="251"/>
      <c r="G12" s="251"/>
      <c r="H12" s="251"/>
      <c r="I12" s="251"/>
    </row>
    <row r="13" spans="1:9" ht="15">
      <c r="A13" s="252"/>
      <c r="B13" s="252"/>
      <c r="C13" s="252"/>
      <c r="D13" s="252"/>
      <c r="E13" s="252"/>
      <c r="F13" s="252"/>
      <c r="G13" s="252"/>
      <c r="H13" s="252"/>
      <c r="I13" s="252"/>
    </row>
    <row r="14" spans="1:9" ht="14.25">
      <c r="A14" s="251" t="s">
        <v>254</v>
      </c>
      <c r="B14" s="251"/>
      <c r="C14" s="251"/>
      <c r="D14" s="251"/>
      <c r="E14" s="251"/>
      <c r="F14" s="251"/>
      <c r="G14" s="251"/>
      <c r="H14" s="251"/>
      <c r="I14" s="251"/>
    </row>
    <row r="15" spans="1:9" ht="9.75" customHeight="1">
      <c r="A15" s="107"/>
      <c r="B15" s="103"/>
      <c r="C15" s="103"/>
      <c r="D15" s="103"/>
      <c r="E15" s="103"/>
      <c r="F15" s="103"/>
      <c r="G15" s="103"/>
      <c r="H15" s="103"/>
      <c r="I15" s="103"/>
    </row>
    <row r="16" spans="1:9" ht="15">
      <c r="A16" s="252" t="s">
        <v>255</v>
      </c>
      <c r="B16" s="252"/>
      <c r="C16" s="252"/>
      <c r="D16" s="252"/>
      <c r="E16" s="252"/>
      <c r="F16" s="252"/>
      <c r="G16" s="252"/>
      <c r="H16" s="252"/>
      <c r="I16" s="252"/>
    </row>
    <row r="17" spans="1:9" ht="15">
      <c r="A17" s="252" t="s">
        <v>2</v>
      </c>
      <c r="B17" s="252"/>
      <c r="C17" s="252"/>
      <c r="D17" s="252"/>
      <c r="E17" s="252"/>
      <c r="F17" s="252"/>
      <c r="G17" s="252"/>
      <c r="H17" s="252"/>
      <c r="I17" s="252"/>
    </row>
    <row r="18" spans="1:9" s="103" customFormat="1" ht="15" customHeight="1">
      <c r="A18" s="256" t="s">
        <v>303</v>
      </c>
      <c r="B18" s="256"/>
      <c r="C18" s="256"/>
      <c r="D18" s="256"/>
      <c r="E18" s="256"/>
      <c r="F18" s="256"/>
      <c r="G18" s="256"/>
      <c r="H18" s="256"/>
      <c r="I18" s="256"/>
    </row>
    <row r="19" spans="1:9" s="78" customFormat="1" ht="49.5" customHeight="1">
      <c r="A19" s="257" t="s">
        <v>3</v>
      </c>
      <c r="B19" s="258"/>
      <c r="C19" s="257" t="s">
        <v>4</v>
      </c>
      <c r="D19" s="259"/>
      <c r="E19" s="259"/>
      <c r="F19" s="258"/>
      <c r="G19" s="80" t="s">
        <v>133</v>
      </c>
      <c r="H19" s="71" t="s">
        <v>134</v>
      </c>
      <c r="I19" s="71" t="s">
        <v>135</v>
      </c>
    </row>
    <row r="20" spans="1:9" ht="15.75" customHeight="1">
      <c r="A20" s="171" t="s">
        <v>8</v>
      </c>
      <c r="B20" s="169" t="s">
        <v>136</v>
      </c>
      <c r="C20" s="260" t="s">
        <v>136</v>
      </c>
      <c r="D20" s="261"/>
      <c r="E20" s="261"/>
      <c r="F20" s="262"/>
      <c r="G20" s="169" t="s">
        <v>259</v>
      </c>
      <c r="H20" s="206">
        <f>H21+H26+H27</f>
        <v>510654.87000000005</v>
      </c>
      <c r="I20" s="169">
        <f>I21+I26+I27</f>
        <v>472923.47</v>
      </c>
    </row>
    <row r="21" spans="1:9" ht="15.75" customHeight="1">
      <c r="A21" s="170" t="s">
        <v>10</v>
      </c>
      <c r="B21" s="175" t="s">
        <v>137</v>
      </c>
      <c r="C21" s="263" t="s">
        <v>137</v>
      </c>
      <c r="D21" s="264"/>
      <c r="E21" s="264"/>
      <c r="F21" s="265"/>
      <c r="G21" s="175"/>
      <c r="H21" s="169">
        <f>H22+H23+H24+H25</f>
        <v>509495.11000000004</v>
      </c>
      <c r="I21" s="169">
        <f>I22+I23+I24+I25</f>
        <v>471810.56999999995</v>
      </c>
    </row>
    <row r="22" spans="1:9" ht="15.75" customHeight="1">
      <c r="A22" s="74" t="s">
        <v>138</v>
      </c>
      <c r="B22" s="75" t="s">
        <v>78</v>
      </c>
      <c r="C22" s="266" t="s">
        <v>78</v>
      </c>
      <c r="D22" s="267"/>
      <c r="E22" s="267"/>
      <c r="F22" s="268"/>
      <c r="G22" s="75"/>
      <c r="H22" s="77">
        <v>394561.94</v>
      </c>
      <c r="I22" s="193">
        <v>370790.17</v>
      </c>
    </row>
    <row r="23" spans="1:9" ht="15.75" customHeight="1">
      <c r="A23" s="74" t="s">
        <v>139</v>
      </c>
      <c r="B23" s="77" t="s">
        <v>140</v>
      </c>
      <c r="C23" s="223" t="s">
        <v>140</v>
      </c>
      <c r="D23" s="216"/>
      <c r="E23" s="216"/>
      <c r="F23" s="217"/>
      <c r="G23" s="77"/>
      <c r="H23" s="77">
        <v>111216.88</v>
      </c>
      <c r="I23" s="77">
        <v>96952.69</v>
      </c>
    </row>
    <row r="24" spans="1:9" ht="15.75" customHeight="1">
      <c r="A24" s="74" t="s">
        <v>141</v>
      </c>
      <c r="B24" s="75" t="s">
        <v>142</v>
      </c>
      <c r="C24" s="223" t="s">
        <v>142</v>
      </c>
      <c r="D24" s="216"/>
      <c r="E24" s="216"/>
      <c r="F24" s="217"/>
      <c r="G24" s="75"/>
      <c r="H24" s="77">
        <v>3276.83</v>
      </c>
      <c r="I24" s="77">
        <v>3138.35</v>
      </c>
    </row>
    <row r="25" spans="1:9" ht="15.75" customHeight="1">
      <c r="A25" s="74" t="s">
        <v>143</v>
      </c>
      <c r="B25" s="77" t="s">
        <v>144</v>
      </c>
      <c r="C25" s="223" t="s">
        <v>144</v>
      </c>
      <c r="D25" s="216"/>
      <c r="E25" s="216"/>
      <c r="F25" s="217"/>
      <c r="G25" s="77"/>
      <c r="H25" s="77">
        <v>439.46</v>
      </c>
      <c r="I25" s="77">
        <v>929.36</v>
      </c>
    </row>
    <row r="26" spans="1:9" ht="15.75" customHeight="1">
      <c r="A26" s="74" t="s">
        <v>22</v>
      </c>
      <c r="B26" s="75" t="s">
        <v>145</v>
      </c>
      <c r="C26" s="223" t="s">
        <v>145</v>
      </c>
      <c r="D26" s="216"/>
      <c r="E26" s="216"/>
      <c r="F26" s="217"/>
      <c r="G26" s="75"/>
      <c r="H26" s="73"/>
      <c r="I26" s="72"/>
    </row>
    <row r="27" spans="1:9" ht="15.75" customHeight="1">
      <c r="A27" s="170" t="s">
        <v>44</v>
      </c>
      <c r="B27" s="175" t="s">
        <v>146</v>
      </c>
      <c r="C27" s="253" t="s">
        <v>146</v>
      </c>
      <c r="D27" s="254"/>
      <c r="E27" s="254"/>
      <c r="F27" s="255"/>
      <c r="G27" s="175"/>
      <c r="H27" s="206">
        <f>H28-H29</f>
        <v>1159.76</v>
      </c>
      <c r="I27" s="206">
        <f>I28+I29</f>
        <v>1112.9</v>
      </c>
    </row>
    <row r="28" spans="1:9" ht="15.75" customHeight="1">
      <c r="A28" s="74" t="s">
        <v>147</v>
      </c>
      <c r="B28" s="77" t="s">
        <v>148</v>
      </c>
      <c r="C28" s="223" t="s">
        <v>148</v>
      </c>
      <c r="D28" s="216"/>
      <c r="E28" s="216"/>
      <c r="F28" s="217"/>
      <c r="G28" s="77" t="s">
        <v>260</v>
      </c>
      <c r="H28" s="77">
        <v>1388.66</v>
      </c>
      <c r="I28" s="218">
        <v>1112.9</v>
      </c>
    </row>
    <row r="29" spans="1:9" ht="15.75" customHeight="1">
      <c r="A29" s="74" t="s">
        <v>149</v>
      </c>
      <c r="B29" s="77" t="s">
        <v>150</v>
      </c>
      <c r="C29" s="223" t="s">
        <v>150</v>
      </c>
      <c r="D29" s="216"/>
      <c r="E29" s="216"/>
      <c r="F29" s="217"/>
      <c r="G29" s="77"/>
      <c r="H29" s="205">
        <v>228.9</v>
      </c>
      <c r="I29" s="72"/>
    </row>
    <row r="30" spans="1:9" ht="15.75" customHeight="1">
      <c r="A30" s="171" t="s">
        <v>48</v>
      </c>
      <c r="B30" s="169" t="s">
        <v>151</v>
      </c>
      <c r="C30" s="260" t="s">
        <v>151</v>
      </c>
      <c r="D30" s="261"/>
      <c r="E30" s="261"/>
      <c r="F30" s="262"/>
      <c r="G30" s="168" t="s">
        <v>267</v>
      </c>
      <c r="H30" s="169">
        <f>SUM(H31:H44)</f>
        <v>510079.83999999997</v>
      </c>
      <c r="I30" s="169">
        <f>SUM(I31:I44)</f>
        <v>472456.8</v>
      </c>
    </row>
    <row r="31" spans="1:9" ht="15.75" customHeight="1">
      <c r="A31" s="74" t="s">
        <v>10</v>
      </c>
      <c r="B31" s="75" t="s">
        <v>152</v>
      </c>
      <c r="C31" s="223" t="s">
        <v>153</v>
      </c>
      <c r="D31" s="216"/>
      <c r="E31" s="216"/>
      <c r="F31" s="217"/>
      <c r="G31" s="75"/>
      <c r="H31" s="77">
        <v>460165.07</v>
      </c>
      <c r="I31" s="77">
        <v>427609.08</v>
      </c>
    </row>
    <row r="32" spans="1:9" ht="15.75" customHeight="1">
      <c r="A32" s="74" t="s">
        <v>22</v>
      </c>
      <c r="B32" s="75" t="s">
        <v>154</v>
      </c>
      <c r="C32" s="223" t="s">
        <v>155</v>
      </c>
      <c r="D32" s="216"/>
      <c r="E32" s="216"/>
      <c r="F32" s="217"/>
      <c r="G32" s="75"/>
      <c r="H32" s="214">
        <v>10870.37</v>
      </c>
      <c r="I32" s="77">
        <v>7389.94</v>
      </c>
    </row>
    <row r="33" spans="1:9" ht="15.75" customHeight="1">
      <c r="A33" s="74" t="s">
        <v>44</v>
      </c>
      <c r="B33" s="75" t="s">
        <v>156</v>
      </c>
      <c r="C33" s="223" t="s">
        <v>157</v>
      </c>
      <c r="D33" s="216"/>
      <c r="E33" s="216"/>
      <c r="F33" s="217"/>
      <c r="G33" s="75"/>
      <c r="H33" s="214">
        <v>15575.3</v>
      </c>
      <c r="I33" s="77">
        <v>12757.88</v>
      </c>
    </row>
    <row r="34" spans="1:9" ht="15.75" customHeight="1">
      <c r="A34" s="74" t="s">
        <v>46</v>
      </c>
      <c r="B34" s="75" t="s">
        <v>158</v>
      </c>
      <c r="C34" s="266" t="s">
        <v>159</v>
      </c>
      <c r="D34" s="267"/>
      <c r="E34" s="267"/>
      <c r="F34" s="268"/>
      <c r="G34" s="75"/>
      <c r="H34" s="77">
        <v>179.26</v>
      </c>
      <c r="I34" s="77">
        <v>264.91</v>
      </c>
    </row>
    <row r="35" spans="1:9" ht="15.75" customHeight="1">
      <c r="A35" s="74" t="s">
        <v>73</v>
      </c>
      <c r="B35" s="75" t="s">
        <v>160</v>
      </c>
      <c r="C35" s="266" t="s">
        <v>161</v>
      </c>
      <c r="D35" s="267"/>
      <c r="E35" s="267"/>
      <c r="F35" s="268"/>
      <c r="G35" s="75"/>
      <c r="H35" s="77">
        <v>1835.55</v>
      </c>
      <c r="I35" s="77">
        <v>526.05</v>
      </c>
    </row>
    <row r="36" spans="1:9" ht="15.75" customHeight="1">
      <c r="A36" s="74" t="s">
        <v>162</v>
      </c>
      <c r="B36" s="75" t="s">
        <v>163</v>
      </c>
      <c r="C36" s="266" t="s">
        <v>164</v>
      </c>
      <c r="D36" s="267"/>
      <c r="E36" s="267"/>
      <c r="F36" s="268"/>
      <c r="G36" s="75"/>
      <c r="H36" s="77">
        <v>795.35</v>
      </c>
      <c r="I36" s="77">
        <v>253.58</v>
      </c>
    </row>
    <row r="37" spans="1:9" ht="15.75" customHeight="1">
      <c r="A37" s="74" t="s">
        <v>165</v>
      </c>
      <c r="B37" s="75" t="s">
        <v>166</v>
      </c>
      <c r="C37" s="266" t="s">
        <v>167</v>
      </c>
      <c r="D37" s="267"/>
      <c r="E37" s="267"/>
      <c r="F37" s="268"/>
      <c r="G37" s="75"/>
      <c r="H37" s="77"/>
      <c r="I37" s="77"/>
    </row>
    <row r="38" spans="1:9" ht="12.75" customHeight="1">
      <c r="A38" s="74" t="s">
        <v>168</v>
      </c>
      <c r="B38" s="75" t="s">
        <v>169</v>
      </c>
      <c r="C38" s="223" t="s">
        <v>169</v>
      </c>
      <c r="D38" s="216"/>
      <c r="E38" s="216"/>
      <c r="F38" s="217"/>
      <c r="G38" s="75"/>
      <c r="H38" s="77"/>
      <c r="I38" s="77"/>
    </row>
    <row r="39" spans="1:9" ht="12.75" customHeight="1">
      <c r="A39" s="74" t="s">
        <v>170</v>
      </c>
      <c r="B39" s="75" t="s">
        <v>171</v>
      </c>
      <c r="C39" s="266" t="s">
        <v>171</v>
      </c>
      <c r="D39" s="267"/>
      <c r="E39" s="267"/>
      <c r="F39" s="268"/>
      <c r="G39" s="75"/>
      <c r="H39" s="214">
        <v>6103.44</v>
      </c>
      <c r="I39" s="214">
        <v>6114</v>
      </c>
    </row>
    <row r="40" spans="1:9" ht="15.75" customHeight="1">
      <c r="A40" s="74" t="s">
        <v>172</v>
      </c>
      <c r="B40" s="75" t="s">
        <v>173</v>
      </c>
      <c r="C40" s="223" t="s">
        <v>174</v>
      </c>
      <c r="D40" s="216"/>
      <c r="E40" s="216"/>
      <c r="F40" s="217"/>
      <c r="G40" s="75"/>
      <c r="H40" s="214">
        <v>7439.9</v>
      </c>
      <c r="I40" s="77">
        <v>9436.35</v>
      </c>
    </row>
    <row r="41" spans="1:9" ht="15.75" customHeight="1">
      <c r="A41" s="74" t="s">
        <v>175</v>
      </c>
      <c r="B41" s="75" t="s">
        <v>176</v>
      </c>
      <c r="C41" s="223" t="s">
        <v>177</v>
      </c>
      <c r="D41" s="216"/>
      <c r="E41" s="216"/>
      <c r="F41" s="217"/>
      <c r="G41" s="75"/>
      <c r="H41" s="77"/>
      <c r="I41" s="77"/>
    </row>
    <row r="42" spans="1:9" ht="15.75" customHeight="1">
      <c r="A42" s="74" t="s">
        <v>178</v>
      </c>
      <c r="B42" s="75" t="s">
        <v>179</v>
      </c>
      <c r="C42" s="223" t="s">
        <v>180</v>
      </c>
      <c r="D42" s="216"/>
      <c r="E42" s="216"/>
      <c r="F42" s="217"/>
      <c r="G42" s="75"/>
      <c r="H42" s="77"/>
      <c r="I42" s="77"/>
    </row>
    <row r="43" spans="1:9" ht="15.75" customHeight="1">
      <c r="A43" s="74" t="s">
        <v>181</v>
      </c>
      <c r="B43" s="75" t="s">
        <v>182</v>
      </c>
      <c r="C43" s="223" t="s">
        <v>183</v>
      </c>
      <c r="D43" s="216"/>
      <c r="E43" s="216"/>
      <c r="F43" s="217"/>
      <c r="G43" s="75"/>
      <c r="H43" s="214">
        <v>7115.6</v>
      </c>
      <c r="I43" s="77">
        <v>8105.01</v>
      </c>
    </row>
    <row r="44" spans="1:9" ht="15.75" customHeight="1">
      <c r="A44" s="74" t="s">
        <v>184</v>
      </c>
      <c r="B44" s="75" t="s">
        <v>185</v>
      </c>
      <c r="C44" s="275" t="s">
        <v>186</v>
      </c>
      <c r="D44" s="276"/>
      <c r="E44" s="276"/>
      <c r="F44" s="277"/>
      <c r="G44" s="75"/>
      <c r="H44" s="77"/>
      <c r="I44" s="77"/>
    </row>
    <row r="45" spans="1:9" ht="15.75" customHeight="1">
      <c r="A45" s="169" t="s">
        <v>50</v>
      </c>
      <c r="B45" s="168" t="s">
        <v>187</v>
      </c>
      <c r="C45" s="278" t="s">
        <v>187</v>
      </c>
      <c r="D45" s="279"/>
      <c r="E45" s="279"/>
      <c r="F45" s="280"/>
      <c r="G45" s="168"/>
      <c r="H45" s="169">
        <f>H20-H30</f>
        <v>575.0300000000861</v>
      </c>
      <c r="I45" s="169">
        <f>I20-I30</f>
        <v>466.6699999999837</v>
      </c>
    </row>
    <row r="46" spans="1:9" ht="15.75" customHeight="1">
      <c r="A46" s="169" t="s">
        <v>76</v>
      </c>
      <c r="B46" s="169" t="s">
        <v>188</v>
      </c>
      <c r="C46" s="281" t="s">
        <v>188</v>
      </c>
      <c r="D46" s="282"/>
      <c r="E46" s="282"/>
      <c r="F46" s="283"/>
      <c r="G46" s="169"/>
      <c r="H46" s="169">
        <f>H47-H49</f>
        <v>0</v>
      </c>
      <c r="I46" s="169">
        <f>I47-I49</f>
        <v>0</v>
      </c>
    </row>
    <row r="47" spans="1:9" ht="15.75" customHeight="1">
      <c r="A47" s="77" t="s">
        <v>189</v>
      </c>
      <c r="B47" s="75" t="s">
        <v>190</v>
      </c>
      <c r="C47" s="275" t="s">
        <v>191</v>
      </c>
      <c r="D47" s="276"/>
      <c r="E47" s="276"/>
      <c r="F47" s="277"/>
      <c r="G47" s="75"/>
      <c r="H47" s="77"/>
      <c r="I47" s="77"/>
    </row>
    <row r="48" spans="1:9" ht="15.75" customHeight="1">
      <c r="A48" s="77" t="s">
        <v>22</v>
      </c>
      <c r="B48" s="75" t="s">
        <v>192</v>
      </c>
      <c r="C48" s="275" t="s">
        <v>192</v>
      </c>
      <c r="D48" s="276"/>
      <c r="E48" s="276"/>
      <c r="F48" s="277"/>
      <c r="G48" s="77"/>
      <c r="H48" s="77"/>
      <c r="I48" s="77"/>
    </row>
    <row r="49" spans="1:9" ht="15.75">
      <c r="A49" s="77" t="s">
        <v>193</v>
      </c>
      <c r="B49" s="75" t="s">
        <v>194</v>
      </c>
      <c r="C49" s="275" t="s">
        <v>195</v>
      </c>
      <c r="D49" s="276"/>
      <c r="E49" s="276"/>
      <c r="F49" s="277"/>
      <c r="G49" s="77"/>
      <c r="H49" s="77"/>
      <c r="I49" s="77"/>
    </row>
    <row r="50" spans="1:9" ht="15.75">
      <c r="A50" s="73" t="s">
        <v>83</v>
      </c>
      <c r="B50" s="76" t="s">
        <v>196</v>
      </c>
      <c r="C50" s="269" t="s">
        <v>196</v>
      </c>
      <c r="D50" s="270"/>
      <c r="E50" s="270"/>
      <c r="F50" s="271"/>
      <c r="G50" s="73" t="s">
        <v>268</v>
      </c>
      <c r="H50" s="205">
        <f>'FIVPS-6-4'!D20</f>
        <v>-274.62</v>
      </c>
      <c r="I50" s="73">
        <v>-343.77</v>
      </c>
    </row>
    <row r="51" spans="1:9" ht="30" customHeight="1">
      <c r="A51" s="73" t="s">
        <v>110</v>
      </c>
      <c r="B51" s="76" t="s">
        <v>197</v>
      </c>
      <c r="C51" s="272" t="s">
        <v>197</v>
      </c>
      <c r="D51" s="273"/>
      <c r="E51" s="273"/>
      <c r="F51" s="274"/>
      <c r="G51" s="73"/>
      <c r="H51" s="73"/>
      <c r="I51" s="73"/>
    </row>
    <row r="52" spans="1:9" ht="15.75">
      <c r="A52" s="73" t="s">
        <v>122</v>
      </c>
      <c r="B52" s="76" t="s">
        <v>198</v>
      </c>
      <c r="C52" s="269" t="s">
        <v>198</v>
      </c>
      <c r="D52" s="270"/>
      <c r="E52" s="270"/>
      <c r="F52" s="271"/>
      <c r="G52" s="73"/>
      <c r="H52" s="73"/>
      <c r="I52" s="73"/>
    </row>
    <row r="53" spans="1:9" ht="30" customHeight="1">
      <c r="A53" s="169" t="s">
        <v>199</v>
      </c>
      <c r="B53" s="169" t="s">
        <v>200</v>
      </c>
      <c r="C53" s="260" t="s">
        <v>200</v>
      </c>
      <c r="D53" s="261"/>
      <c r="E53" s="261"/>
      <c r="F53" s="262"/>
      <c r="G53" s="169"/>
      <c r="H53" s="206">
        <f>H50+H45</f>
        <v>300.41000000008614</v>
      </c>
      <c r="I53" s="206">
        <f>I45+I46+I50+I51+I52</f>
        <v>122.89999999998372</v>
      </c>
    </row>
    <row r="54" spans="1:9" ht="15.75">
      <c r="A54" s="73" t="s">
        <v>10</v>
      </c>
      <c r="B54" s="73" t="s">
        <v>201</v>
      </c>
      <c r="C54" s="284" t="s">
        <v>201</v>
      </c>
      <c r="D54" s="285"/>
      <c r="E54" s="285"/>
      <c r="F54" s="286"/>
      <c r="G54" s="73"/>
      <c r="H54" s="73"/>
      <c r="I54" s="205"/>
    </row>
    <row r="55" spans="1:9" ht="15.75">
      <c r="A55" s="169" t="s">
        <v>202</v>
      </c>
      <c r="B55" s="168" t="s">
        <v>203</v>
      </c>
      <c r="C55" s="278" t="s">
        <v>203</v>
      </c>
      <c r="D55" s="279"/>
      <c r="E55" s="279"/>
      <c r="F55" s="280"/>
      <c r="G55" s="169" t="s">
        <v>268</v>
      </c>
      <c r="H55" s="206">
        <f>H53+H54</f>
        <v>300.41000000008614</v>
      </c>
      <c r="I55" s="206">
        <f>I53+I54</f>
        <v>122.89999999998372</v>
      </c>
    </row>
    <row r="56" spans="1:9" ht="15.75">
      <c r="A56" s="77" t="s">
        <v>10</v>
      </c>
      <c r="B56" s="75" t="s">
        <v>204</v>
      </c>
      <c r="C56" s="275" t="s">
        <v>204</v>
      </c>
      <c r="D56" s="276"/>
      <c r="E56" s="276"/>
      <c r="F56" s="277"/>
      <c r="G56" s="77"/>
      <c r="H56" s="77"/>
      <c r="I56" s="77"/>
    </row>
    <row r="57" spans="1:9" ht="15.75">
      <c r="A57" s="77" t="s">
        <v>22</v>
      </c>
      <c r="B57" s="75" t="s">
        <v>205</v>
      </c>
      <c r="C57" s="275" t="s">
        <v>205</v>
      </c>
      <c r="D57" s="276"/>
      <c r="E57" s="276"/>
      <c r="F57" s="277"/>
      <c r="G57" s="77"/>
      <c r="H57" s="77"/>
      <c r="I57" s="77"/>
    </row>
    <row r="58" spans="1:9" ht="12.75">
      <c r="A58" s="78"/>
      <c r="B58" s="78"/>
      <c r="C58" s="78"/>
      <c r="D58" s="78"/>
      <c r="G58" s="106"/>
      <c r="H58" s="106"/>
      <c r="I58" s="106"/>
    </row>
    <row r="59" spans="1:9" ht="12.75" customHeight="1">
      <c r="A59" s="247" t="s">
        <v>218</v>
      </c>
      <c r="B59" s="247"/>
      <c r="C59" s="247"/>
      <c r="D59" s="247"/>
      <c r="E59" s="247"/>
      <c r="F59" s="247"/>
      <c r="G59" s="247"/>
      <c r="H59" s="248"/>
      <c r="I59" s="248"/>
    </row>
    <row r="60" spans="1:9" s="103" customFormat="1" ht="20.25" customHeight="1">
      <c r="A60" s="287" t="s">
        <v>301</v>
      </c>
      <c r="B60" s="249"/>
      <c r="C60" s="249"/>
      <c r="D60" s="249"/>
      <c r="E60" s="249"/>
      <c r="F60" s="249"/>
      <c r="G60" s="249"/>
      <c r="H60" s="250" t="s">
        <v>125</v>
      </c>
      <c r="I60" s="250"/>
    </row>
    <row r="61" spans="1:9" ht="15.75">
      <c r="A61" s="247" t="s">
        <v>214</v>
      </c>
      <c r="B61" s="247"/>
      <c r="C61" s="247"/>
      <c r="D61" s="247"/>
      <c r="E61" s="247"/>
      <c r="F61" s="247"/>
      <c r="G61" s="247"/>
      <c r="H61" s="248"/>
      <c r="I61" s="248"/>
    </row>
    <row r="62" spans="1:9" ht="15">
      <c r="A62" s="249" t="s">
        <v>302</v>
      </c>
      <c r="B62" s="249"/>
      <c r="C62" s="249"/>
      <c r="D62" s="249"/>
      <c r="E62" s="249"/>
      <c r="F62" s="249"/>
      <c r="G62" s="249"/>
      <c r="H62" s="250" t="s">
        <v>125</v>
      </c>
      <c r="I62" s="250"/>
    </row>
  </sheetData>
  <sheetProtection/>
  <mergeCells count="62">
    <mergeCell ref="A60:G60"/>
    <mergeCell ref="H60:I60"/>
    <mergeCell ref="C56:F56"/>
    <mergeCell ref="C57:F57"/>
    <mergeCell ref="A59:G59"/>
    <mergeCell ref="H59:I59"/>
    <mergeCell ref="C52:F52"/>
    <mergeCell ref="C53:F53"/>
    <mergeCell ref="C54:F54"/>
    <mergeCell ref="C55:F55"/>
    <mergeCell ref="C36:F36"/>
    <mergeCell ref="C37:F37"/>
    <mergeCell ref="C38:F38"/>
    <mergeCell ref="C39:F39"/>
    <mergeCell ref="C46:F46"/>
    <mergeCell ref="C47:F47"/>
    <mergeCell ref="C48:F48"/>
    <mergeCell ref="C49:F49"/>
    <mergeCell ref="C32:F32"/>
    <mergeCell ref="C33:F33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22:F22"/>
    <mergeCell ref="C23:F23"/>
    <mergeCell ref="C24:F24"/>
    <mergeCell ref="C25:F25"/>
    <mergeCell ref="C28:F28"/>
    <mergeCell ref="C29:F29"/>
    <mergeCell ref="C30:F30"/>
    <mergeCell ref="C31:F31"/>
    <mergeCell ref="A12:I12"/>
    <mergeCell ref="A13:I13"/>
    <mergeCell ref="C26:F26"/>
    <mergeCell ref="C27:F27"/>
    <mergeCell ref="A17:I17"/>
    <mergeCell ref="A18:I18"/>
    <mergeCell ref="A19:B19"/>
    <mergeCell ref="C19:F19"/>
    <mergeCell ref="C20:F20"/>
    <mergeCell ref="C21:F21"/>
    <mergeCell ref="A14:I14"/>
    <mergeCell ref="A16:I16"/>
    <mergeCell ref="A4:I4"/>
    <mergeCell ref="A5:I5"/>
    <mergeCell ref="A6:I6"/>
    <mergeCell ref="A7:I7"/>
    <mergeCell ref="A8:I8"/>
    <mergeCell ref="A9:I9"/>
    <mergeCell ref="A10:I10"/>
    <mergeCell ref="A11:I11"/>
    <mergeCell ref="A61:G61"/>
    <mergeCell ref="H61:I61"/>
    <mergeCell ref="A62:G62"/>
    <mergeCell ref="H62:I62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zoomScalePageLayoutView="0" workbookViewId="0" topLeftCell="A4">
      <selection activeCell="M21" sqref="M21"/>
    </sheetView>
  </sheetViews>
  <sheetFormatPr defaultColWidth="9.140625" defaultRowHeight="12.75"/>
  <cols>
    <col min="1" max="1" width="4.57421875" style="107" customWidth="1"/>
    <col min="2" max="2" width="44.57421875" style="103" customWidth="1"/>
    <col min="3" max="4" width="11.8515625" style="103" customWidth="1"/>
    <col min="5" max="5" width="13.57421875" style="103" customWidth="1"/>
    <col min="6" max="6" width="12.7109375" style="103" customWidth="1"/>
    <col min="7" max="7" width="9.7109375" style="103" customWidth="1"/>
    <col min="8" max="8" width="10.8515625" style="103" customWidth="1"/>
    <col min="9" max="9" width="11.8515625" style="103" customWidth="1"/>
    <col min="10" max="10" width="13.57421875" style="103" customWidth="1"/>
    <col min="11" max="11" width="9.28125" style="103" customWidth="1"/>
    <col min="12" max="12" width="11.00390625" style="103" customWidth="1"/>
    <col min="13" max="13" width="12.421875" style="103" customWidth="1"/>
    <col min="14" max="16384" width="9.140625" style="103" customWidth="1"/>
  </cols>
  <sheetData>
    <row r="1" spans="9:14" ht="15">
      <c r="I1" s="103" t="s">
        <v>318</v>
      </c>
      <c r="K1" s="118"/>
      <c r="L1" s="118"/>
      <c r="M1" s="118"/>
      <c r="N1" s="118"/>
    </row>
    <row r="2" spans="2:14" ht="15">
      <c r="B2" s="195" t="s">
        <v>258</v>
      </c>
      <c r="I2" s="103" t="s">
        <v>269</v>
      </c>
      <c r="K2" s="118"/>
      <c r="L2" s="118"/>
      <c r="M2" s="118"/>
      <c r="N2" s="118"/>
    </row>
    <row r="4" spans="1:13" ht="15">
      <c r="A4" s="219" t="s">
        <v>270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15">
      <c r="A5" s="219" t="s">
        <v>271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7" spans="1:13" ht="15">
      <c r="A7" s="251" t="s">
        <v>256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</row>
    <row r="9" spans="1:13" ht="15" customHeight="1">
      <c r="A9" s="289" t="s">
        <v>3</v>
      </c>
      <c r="B9" s="289" t="s">
        <v>272</v>
      </c>
      <c r="C9" s="289" t="s">
        <v>273</v>
      </c>
      <c r="D9" s="289" t="s">
        <v>231</v>
      </c>
      <c r="E9" s="289"/>
      <c r="F9" s="289"/>
      <c r="G9" s="289"/>
      <c r="H9" s="289"/>
      <c r="I9" s="289"/>
      <c r="J9" s="289"/>
      <c r="K9" s="289"/>
      <c r="L9" s="289"/>
      <c r="M9" s="288" t="s">
        <v>274</v>
      </c>
    </row>
    <row r="10" spans="1:13" ht="100.5" customHeight="1">
      <c r="A10" s="289"/>
      <c r="B10" s="289"/>
      <c r="C10" s="289"/>
      <c r="D10" s="80" t="s">
        <v>320</v>
      </c>
      <c r="E10" s="80" t="s">
        <v>216</v>
      </c>
      <c r="F10" s="80" t="s">
        <v>275</v>
      </c>
      <c r="G10" s="80" t="s">
        <v>276</v>
      </c>
      <c r="H10" s="80" t="s">
        <v>277</v>
      </c>
      <c r="I10" s="181" t="s">
        <v>278</v>
      </c>
      <c r="J10" s="80" t="s">
        <v>279</v>
      </c>
      <c r="K10" s="10" t="s">
        <v>280</v>
      </c>
      <c r="L10" s="182" t="s">
        <v>281</v>
      </c>
      <c r="M10" s="288"/>
    </row>
    <row r="11" spans="1:13" ht="15">
      <c r="A11" s="82">
        <v>1</v>
      </c>
      <c r="B11" s="82">
        <v>2</v>
      </c>
      <c r="C11" s="82">
        <v>3</v>
      </c>
      <c r="D11" s="82">
        <v>4</v>
      </c>
      <c r="E11" s="82">
        <v>5</v>
      </c>
      <c r="F11" s="82">
        <v>6</v>
      </c>
      <c r="G11" s="82">
        <v>7</v>
      </c>
      <c r="H11" s="82">
        <v>8</v>
      </c>
      <c r="I11" s="82">
        <v>9</v>
      </c>
      <c r="J11" s="82">
        <v>10</v>
      </c>
      <c r="K11" s="108" t="s">
        <v>282</v>
      </c>
      <c r="L11" s="82">
        <v>12</v>
      </c>
      <c r="M11" s="177">
        <v>13</v>
      </c>
    </row>
    <row r="12" spans="1:13" ht="38.25">
      <c r="A12" s="179" t="s">
        <v>207</v>
      </c>
      <c r="B12" s="191" t="s">
        <v>283</v>
      </c>
      <c r="C12" s="208">
        <f>IF(C13+C14=FBA!G60,C13+C14,0)</f>
        <v>36579.5</v>
      </c>
      <c r="D12" s="208">
        <f>D13+D14</f>
        <v>361232.94</v>
      </c>
      <c r="E12" s="192">
        <f aca="true" t="shared" si="0" ref="E12:K12">E13+E14</f>
        <v>0</v>
      </c>
      <c r="F12" s="192">
        <f t="shared" si="0"/>
        <v>2131.81</v>
      </c>
      <c r="G12" s="192">
        <f t="shared" si="0"/>
        <v>0</v>
      </c>
      <c r="H12" s="192">
        <f t="shared" si="0"/>
        <v>0</v>
      </c>
      <c r="I12" s="192">
        <f t="shared" si="0"/>
        <v>366735.29</v>
      </c>
      <c r="J12" s="192">
        <f t="shared" si="0"/>
        <v>0</v>
      </c>
      <c r="K12" s="192">
        <f t="shared" si="0"/>
        <v>0</v>
      </c>
      <c r="L12" s="192">
        <f>IF(L13+L14='FSL-20-5'!F13-'FSL-20-5'!C13,L13+L14,0)</f>
        <v>0</v>
      </c>
      <c r="M12" s="208">
        <f>IF(M13+M14=FBA!F60,M13+M14,0)</f>
        <v>33208.96</v>
      </c>
    </row>
    <row r="13" spans="1:13" ht="15" customHeight="1">
      <c r="A13" s="82" t="s">
        <v>224</v>
      </c>
      <c r="B13" s="190" t="s">
        <v>284</v>
      </c>
      <c r="C13" s="207">
        <v>36579.5</v>
      </c>
      <c r="D13" s="209">
        <v>3746</v>
      </c>
      <c r="E13" s="81"/>
      <c r="F13" s="81">
        <v>2131.81</v>
      </c>
      <c r="G13" s="81"/>
      <c r="H13" s="81"/>
      <c r="I13" s="81">
        <v>9248.35</v>
      </c>
      <c r="J13" s="81"/>
      <c r="K13" s="81"/>
      <c r="L13" s="81"/>
      <c r="M13" s="208">
        <f>C13+D13+E13+F13-G13-H13-I13-J13-K13-L13</f>
        <v>33208.96</v>
      </c>
    </row>
    <row r="14" spans="1:13" ht="15" customHeight="1">
      <c r="A14" s="82" t="s">
        <v>225</v>
      </c>
      <c r="B14" s="190" t="s">
        <v>285</v>
      </c>
      <c r="C14" s="180"/>
      <c r="D14" s="81">
        <v>357486.94</v>
      </c>
      <c r="E14" s="81"/>
      <c r="F14" s="81"/>
      <c r="G14" s="81"/>
      <c r="H14" s="81"/>
      <c r="I14" s="81">
        <v>357486.94</v>
      </c>
      <c r="J14" s="81"/>
      <c r="K14" s="81"/>
      <c r="L14" s="81"/>
      <c r="M14" s="208">
        <f>C14+D14+E14+F14-G14-H14-I14-J14-K14-L14</f>
        <v>0</v>
      </c>
    </row>
    <row r="15" spans="1:13" ht="68.25" customHeight="1">
      <c r="A15" s="179" t="s">
        <v>208</v>
      </c>
      <c r="B15" s="191" t="s">
        <v>286</v>
      </c>
      <c r="C15" s="192">
        <f>IF(C16+C17=FBA!G61,C16+C17,0)</f>
        <v>73263.97</v>
      </c>
      <c r="D15" s="208">
        <f aca="true" t="shared" si="1" ref="D15:K15">D16+D17</f>
        <v>113414</v>
      </c>
      <c r="E15" s="192">
        <f t="shared" si="1"/>
        <v>0</v>
      </c>
      <c r="F15" s="192">
        <f t="shared" si="1"/>
        <v>66.55</v>
      </c>
      <c r="G15" s="192">
        <f t="shared" si="1"/>
        <v>0</v>
      </c>
      <c r="H15" s="192">
        <f t="shared" si="1"/>
        <v>0</v>
      </c>
      <c r="I15" s="192">
        <f t="shared" si="1"/>
        <v>115410.01</v>
      </c>
      <c r="J15" s="192">
        <f t="shared" si="1"/>
        <v>0</v>
      </c>
      <c r="K15" s="192">
        <f t="shared" si="1"/>
        <v>0</v>
      </c>
      <c r="L15" s="192">
        <f>IF(L16+L17='FSL-20-5'!F14-'FSL-20-5'!C14,L16+L17,0)</f>
        <v>0</v>
      </c>
      <c r="M15" s="192">
        <f>IF(M16+M17=FBA!F61,M16+M17,0)</f>
        <v>71334.51000000001</v>
      </c>
    </row>
    <row r="16" spans="1:13" ht="15" customHeight="1">
      <c r="A16" s="82" t="s">
        <v>219</v>
      </c>
      <c r="B16" s="190" t="s">
        <v>284</v>
      </c>
      <c r="C16" s="81">
        <v>73263.97</v>
      </c>
      <c r="D16" s="209">
        <v>798</v>
      </c>
      <c r="E16" s="81"/>
      <c r="F16" s="81">
        <v>66.55</v>
      </c>
      <c r="G16" s="81"/>
      <c r="H16" s="81"/>
      <c r="I16" s="81">
        <v>2916.31</v>
      </c>
      <c r="J16" s="81"/>
      <c r="K16" s="81"/>
      <c r="L16" s="81"/>
      <c r="M16" s="192">
        <f>C16+D16+E16+F16-G16-H16-I16-J16-K16-L16</f>
        <v>71212.21</v>
      </c>
    </row>
    <row r="17" spans="1:13" ht="15" customHeight="1">
      <c r="A17" s="82" t="s">
        <v>220</v>
      </c>
      <c r="B17" s="190" t="s">
        <v>285</v>
      </c>
      <c r="C17" s="81">
        <v>0</v>
      </c>
      <c r="D17" s="209">
        <v>112616</v>
      </c>
      <c r="E17" s="81"/>
      <c r="F17" s="81"/>
      <c r="G17" s="81"/>
      <c r="H17" s="81"/>
      <c r="I17" s="209">
        <v>112493.7</v>
      </c>
      <c r="J17" s="81"/>
      <c r="K17" s="81"/>
      <c r="L17" s="81"/>
      <c r="M17" s="208">
        <f>C17+D17+E17+F17-G17-H17-I17-J17-K17-L17</f>
        <v>122.30000000000291</v>
      </c>
    </row>
    <row r="18" spans="1:13" ht="90" customHeight="1">
      <c r="A18" s="179" t="s">
        <v>209</v>
      </c>
      <c r="B18" s="191" t="s">
        <v>287</v>
      </c>
      <c r="C18" s="192">
        <f>IF(C19+C20=FBA!G62,C19+C20,0)</f>
        <v>14057.59</v>
      </c>
      <c r="D18" s="192">
        <f aca="true" t="shared" si="2" ref="D18:K18">D19+D20</f>
        <v>0</v>
      </c>
      <c r="E18" s="192">
        <f t="shared" si="2"/>
        <v>0</v>
      </c>
      <c r="F18" s="192">
        <f t="shared" si="2"/>
        <v>18.11</v>
      </c>
      <c r="G18" s="192">
        <f t="shared" si="2"/>
        <v>0</v>
      </c>
      <c r="H18" s="192">
        <f t="shared" si="2"/>
        <v>0</v>
      </c>
      <c r="I18" s="192">
        <f t="shared" si="2"/>
        <v>3276.83</v>
      </c>
      <c r="J18" s="192">
        <f t="shared" si="2"/>
        <v>0</v>
      </c>
      <c r="K18" s="192">
        <f t="shared" si="2"/>
        <v>0</v>
      </c>
      <c r="L18" s="192">
        <f>IF(L19+L20='FSL-20-5'!F15-'FSL-20-5'!C15,L19+L20,0)</f>
        <v>0</v>
      </c>
      <c r="M18" s="192">
        <f>IF(M19+M20=FBA!F62,M19+M20,0)</f>
        <v>10798.87</v>
      </c>
    </row>
    <row r="19" spans="1:13" ht="15" customHeight="1">
      <c r="A19" s="82" t="s">
        <v>221</v>
      </c>
      <c r="B19" s="190" t="s">
        <v>284</v>
      </c>
      <c r="C19" s="81">
        <v>14057.59</v>
      </c>
      <c r="D19" s="81"/>
      <c r="E19" s="81"/>
      <c r="F19" s="81">
        <v>18.11</v>
      </c>
      <c r="G19" s="81"/>
      <c r="H19" s="81"/>
      <c r="I19" s="81">
        <v>3276.83</v>
      </c>
      <c r="J19" s="81"/>
      <c r="K19" s="81"/>
      <c r="L19" s="81"/>
      <c r="M19" s="192">
        <f>C19+D19+E19+F19-G19-H19-I19-J19-K19-L19</f>
        <v>10798.87</v>
      </c>
    </row>
    <row r="20" spans="1:13" ht="15" customHeight="1">
      <c r="A20" s="82" t="s">
        <v>222</v>
      </c>
      <c r="B20" s="190" t="s">
        <v>285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192">
        <f>C20+D20+E20+F20-G20-H20-I20-J20-K20-L20</f>
        <v>0</v>
      </c>
    </row>
    <row r="21" spans="1:13" ht="15" customHeight="1">
      <c r="A21" s="179" t="s">
        <v>210</v>
      </c>
      <c r="B21" s="191" t="s">
        <v>288</v>
      </c>
      <c r="C21" s="192">
        <f>IF(C22+C23=FBA!G63,C22+C23,0)</f>
        <v>1048.0900000000001</v>
      </c>
      <c r="D21" s="208">
        <f aca="true" t="shared" si="3" ref="D21:K21">D22+D23</f>
        <v>360</v>
      </c>
      <c r="E21" s="208"/>
      <c r="F21" s="192">
        <f t="shared" si="3"/>
        <v>72.42</v>
      </c>
      <c r="G21" s="192">
        <f t="shared" si="3"/>
        <v>0</v>
      </c>
      <c r="H21" s="192">
        <f t="shared" si="3"/>
        <v>0</v>
      </c>
      <c r="I21" s="192">
        <f t="shared" si="3"/>
        <v>439.46000000000004</v>
      </c>
      <c r="J21" s="192">
        <f t="shared" si="3"/>
        <v>0</v>
      </c>
      <c r="K21" s="192">
        <f t="shared" si="3"/>
        <v>0</v>
      </c>
      <c r="L21" s="192">
        <f>IF(L22+L23='FSL-20-5'!F16-'FSL-20-5'!C16,L22+L23,0)</f>
        <v>0</v>
      </c>
      <c r="M21" s="192">
        <f>IF(M22+M23=FBA!F63,M22+M23,0)</f>
        <v>1041.05</v>
      </c>
    </row>
    <row r="22" spans="1:13" ht="15" customHeight="1">
      <c r="A22" s="82" t="s">
        <v>289</v>
      </c>
      <c r="B22" s="190" t="s">
        <v>284</v>
      </c>
      <c r="C22" s="81">
        <v>1013.83</v>
      </c>
      <c r="D22" s="209">
        <v>200</v>
      </c>
      <c r="E22" s="209">
        <v>-30</v>
      </c>
      <c r="F22" s="81">
        <v>72.42</v>
      </c>
      <c r="G22" s="81"/>
      <c r="H22" s="81"/>
      <c r="I22" s="81">
        <v>315.62</v>
      </c>
      <c r="J22" s="81"/>
      <c r="K22" s="81"/>
      <c r="L22" s="81"/>
      <c r="M22" s="192">
        <f>C22+D22+E22+F22-G22-H22-I22-J22-K22-L22</f>
        <v>940.63</v>
      </c>
    </row>
    <row r="23" spans="1:13" ht="15" customHeight="1">
      <c r="A23" s="82" t="s">
        <v>290</v>
      </c>
      <c r="B23" s="190" t="s">
        <v>285</v>
      </c>
      <c r="C23" s="81">
        <v>34.26</v>
      </c>
      <c r="D23" s="209">
        <v>160</v>
      </c>
      <c r="E23" s="209">
        <v>30</v>
      </c>
      <c r="F23" s="81"/>
      <c r="G23" s="81"/>
      <c r="H23" s="81"/>
      <c r="I23" s="81">
        <v>123.84</v>
      </c>
      <c r="J23" s="81"/>
      <c r="K23" s="81"/>
      <c r="L23" s="81"/>
      <c r="M23" s="192">
        <f>C23+D23+E23+F23-G23-H23-I23-J23-K23-L23</f>
        <v>100.41999999999999</v>
      </c>
    </row>
    <row r="24" spans="1:13" ht="19.5" customHeight="1">
      <c r="A24" s="179" t="s">
        <v>211</v>
      </c>
      <c r="B24" s="191" t="s">
        <v>291</v>
      </c>
      <c r="C24" s="192">
        <f>IF(C12+C15+C18+C21=FBA!G59,C12+C15+C18+C21,0)</f>
        <v>124949.15</v>
      </c>
      <c r="D24" s="192">
        <f aca="true" t="shared" si="4" ref="D24:K24">D12+D15+D18+D21</f>
        <v>475006.94</v>
      </c>
      <c r="E24" s="192">
        <f t="shared" si="4"/>
        <v>0</v>
      </c>
      <c r="F24" s="210">
        <f t="shared" si="4"/>
        <v>2288.8900000000003</v>
      </c>
      <c r="G24" s="197">
        <f t="shared" si="4"/>
        <v>0</v>
      </c>
      <c r="H24" s="197">
        <f t="shared" si="4"/>
        <v>0</v>
      </c>
      <c r="I24" s="192">
        <f t="shared" si="4"/>
        <v>485861.59</v>
      </c>
      <c r="J24" s="192">
        <f t="shared" si="4"/>
        <v>0</v>
      </c>
      <c r="K24" s="192">
        <f t="shared" si="4"/>
        <v>0</v>
      </c>
      <c r="L24" s="192">
        <f>IF(L12+L15+L18+L21='FSL-20-5'!F17-'FSL-20-5'!C17,L12+L15+L18+L21,0)</f>
        <v>0</v>
      </c>
      <c r="M24" s="192">
        <f>IF(C24+D24+E24+F24-G24-H24-I24-J24-K24-L24=FBA!F59,C24+D24+E24+F24-G24-H24-I24-J24-K24-L24,0)</f>
        <v>116383.38999999996</v>
      </c>
    </row>
    <row r="25" spans="2:12" ht="15">
      <c r="B25" s="79" t="s">
        <v>217</v>
      </c>
      <c r="C25" s="79"/>
      <c r="D25" s="79"/>
      <c r="E25" s="79"/>
      <c r="F25" s="106"/>
      <c r="G25" s="106"/>
      <c r="H25" s="106"/>
      <c r="I25" s="79"/>
      <c r="J25" s="79"/>
      <c r="K25" s="79"/>
      <c r="L25" s="79"/>
    </row>
    <row r="26" spans="5:10" ht="15.75" thickBot="1">
      <c r="E26" s="189"/>
      <c r="F26" s="196"/>
      <c r="G26" s="196"/>
      <c r="H26" s="196"/>
      <c r="I26" s="189"/>
      <c r="J26" s="189"/>
    </row>
  </sheetData>
  <sheetProtection/>
  <mergeCells count="8">
    <mergeCell ref="A4:M4"/>
    <mergeCell ref="A5:M5"/>
    <mergeCell ref="A7:M7"/>
    <mergeCell ref="M9:M10"/>
    <mergeCell ref="A9:A10"/>
    <mergeCell ref="B9:B10"/>
    <mergeCell ref="C9:C10"/>
    <mergeCell ref="D9:L9"/>
  </mergeCells>
  <printOptions/>
  <pageMargins left="0.5511811023622047" right="0.15748031496062992" top="0.7874015748031497" bottom="0" header="0.11811023622047245" footer="0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421875" style="103" customWidth="1"/>
    <col min="2" max="2" width="56.421875" style="103" customWidth="1"/>
    <col min="3" max="4" width="13.28125" style="103" customWidth="1"/>
    <col min="5" max="5" width="12.28125" style="103" customWidth="1"/>
    <col min="6" max="6" width="13.57421875" style="103" customWidth="1"/>
    <col min="7" max="7" width="13.28125" style="103" customWidth="1"/>
    <col min="8" max="8" width="12.28125" style="103" customWidth="1"/>
    <col min="9" max="16384" width="9.140625" style="103" customWidth="1"/>
  </cols>
  <sheetData>
    <row r="1" ht="15">
      <c r="F1" s="101"/>
    </row>
    <row r="2" spans="2:6" ht="15">
      <c r="B2" s="195" t="s">
        <v>258</v>
      </c>
      <c r="F2" s="103" t="s">
        <v>292</v>
      </c>
    </row>
    <row r="3" ht="15">
      <c r="F3" s="103" t="s">
        <v>293</v>
      </c>
    </row>
    <row r="4" ht="8.25" customHeight="1"/>
    <row r="5" spans="1:8" ht="15">
      <c r="A5" s="219" t="s">
        <v>294</v>
      </c>
      <c r="B5" s="219"/>
      <c r="C5" s="219"/>
      <c r="D5" s="219"/>
      <c r="E5" s="219"/>
      <c r="F5" s="219"/>
      <c r="G5" s="219"/>
      <c r="H5" s="219"/>
    </row>
    <row r="6" spans="1:8" ht="15">
      <c r="A6" s="219" t="s">
        <v>271</v>
      </c>
      <c r="B6" s="219"/>
      <c r="C6" s="219"/>
      <c r="D6" s="219"/>
      <c r="E6" s="219"/>
      <c r="F6" s="219"/>
      <c r="G6" s="219"/>
      <c r="H6" s="219"/>
    </row>
    <row r="7" ht="5.25" customHeight="1"/>
    <row r="8" spans="1:8" ht="15">
      <c r="A8" s="251" t="s">
        <v>93</v>
      </c>
      <c r="B8" s="251"/>
      <c r="C8" s="251"/>
      <c r="D8" s="251"/>
      <c r="E8" s="251"/>
      <c r="F8" s="251"/>
      <c r="G8" s="251"/>
      <c r="H8" s="251"/>
    </row>
    <row r="9" ht="5.25" customHeight="1"/>
    <row r="10" spans="1:8" ht="15" customHeight="1">
      <c r="A10" s="290" t="s">
        <v>3</v>
      </c>
      <c r="B10" s="290" t="s">
        <v>295</v>
      </c>
      <c r="C10" s="290" t="s">
        <v>296</v>
      </c>
      <c r="D10" s="290"/>
      <c r="E10" s="290"/>
      <c r="F10" s="290" t="s">
        <v>297</v>
      </c>
      <c r="G10" s="290"/>
      <c r="H10" s="290"/>
    </row>
    <row r="11" spans="1:8" ht="79.5" customHeight="1">
      <c r="A11" s="290"/>
      <c r="B11" s="290"/>
      <c r="C11" s="102" t="s">
        <v>298</v>
      </c>
      <c r="D11" s="102" t="s">
        <v>299</v>
      </c>
      <c r="E11" s="176" t="s">
        <v>206</v>
      </c>
      <c r="F11" s="102" t="s">
        <v>300</v>
      </c>
      <c r="G11" s="102" t="s">
        <v>309</v>
      </c>
      <c r="H11" s="176" t="s">
        <v>206</v>
      </c>
    </row>
    <row r="12" spans="1:8" ht="15">
      <c r="A12" s="104">
        <v>1</v>
      </c>
      <c r="B12" s="104">
        <v>2</v>
      </c>
      <c r="C12" s="104">
        <v>3</v>
      </c>
      <c r="D12" s="104">
        <v>4</v>
      </c>
      <c r="E12" s="178" t="s">
        <v>310</v>
      </c>
      <c r="F12" s="104">
        <v>6</v>
      </c>
      <c r="G12" s="104">
        <v>7</v>
      </c>
      <c r="H12" s="178" t="s">
        <v>311</v>
      </c>
    </row>
    <row r="13" spans="1:8" ht="45">
      <c r="A13" s="104" t="s">
        <v>207</v>
      </c>
      <c r="B13" s="105" t="s">
        <v>312</v>
      </c>
      <c r="C13" s="102"/>
      <c r="D13" s="211">
        <f>SUM('FS-20-4'!C12)</f>
        <v>36579.5</v>
      </c>
      <c r="E13" s="212">
        <f>IF(C13+D13=FBA!G60,C13+D13,0)</f>
        <v>36579.5</v>
      </c>
      <c r="F13" s="211"/>
      <c r="G13" s="211">
        <f>'FS-20-4'!M12</f>
        <v>33208.96</v>
      </c>
      <c r="H13" s="212">
        <f>IF(F13+G13=FBA!F60,F13+G13,0)</f>
        <v>33208.96</v>
      </c>
    </row>
    <row r="14" spans="1:8" ht="54.75" customHeight="1">
      <c r="A14" s="104" t="s">
        <v>208</v>
      </c>
      <c r="B14" s="105" t="s">
        <v>313</v>
      </c>
      <c r="C14" s="102"/>
      <c r="D14" s="211">
        <f>'FS-20-4'!C15</f>
        <v>73263.97</v>
      </c>
      <c r="E14" s="212">
        <f>IF(C14+D14=FBA!G61,C14+D14,0)</f>
        <v>73263.97</v>
      </c>
      <c r="F14" s="211"/>
      <c r="G14" s="211">
        <f>'FS-20-4'!M15</f>
        <v>71334.51000000001</v>
      </c>
      <c r="H14" s="212">
        <f>IF(F14+G14=FBA!F61,F14+G14,0)</f>
        <v>71334.51000000001</v>
      </c>
    </row>
    <row r="15" spans="1:8" ht="60" customHeight="1">
      <c r="A15" s="104" t="s">
        <v>209</v>
      </c>
      <c r="B15" s="105" t="s">
        <v>314</v>
      </c>
      <c r="C15" s="102"/>
      <c r="D15" s="211">
        <f>'FS-20-4'!C18</f>
        <v>14057.59</v>
      </c>
      <c r="E15" s="212">
        <f>IF(C15+D15=FBA!G62,C15+D15,0)</f>
        <v>14057.59</v>
      </c>
      <c r="F15" s="211"/>
      <c r="G15" s="211">
        <f>'FS-20-4'!M18</f>
        <v>10798.87</v>
      </c>
      <c r="H15" s="212">
        <f>IF(F15+G15=FBA!F62,F15+G15,0)</f>
        <v>10798.87</v>
      </c>
    </row>
    <row r="16" spans="1:8" ht="15" customHeight="1">
      <c r="A16" s="104" t="s">
        <v>210</v>
      </c>
      <c r="B16" s="105" t="s">
        <v>82</v>
      </c>
      <c r="C16" s="102"/>
      <c r="D16" s="211">
        <f>'FS-20-4'!C21</f>
        <v>1048.0900000000001</v>
      </c>
      <c r="E16" s="212">
        <f>IF(C16+D16=FBA!G63,C16+D16,0)</f>
        <v>1048.0900000000001</v>
      </c>
      <c r="F16" s="211"/>
      <c r="G16" s="211">
        <f>'FS-20-4'!M21</f>
        <v>1041.05</v>
      </c>
      <c r="H16" s="212">
        <f>IF(F16+G16=FBA!F63,F16+G16,0)</f>
        <v>1041.05</v>
      </c>
    </row>
    <row r="17" spans="1:8" ht="15" customHeight="1">
      <c r="A17" s="178" t="s">
        <v>211</v>
      </c>
      <c r="B17" s="183" t="s">
        <v>206</v>
      </c>
      <c r="C17" s="176">
        <f>C13+C14+C15+C16</f>
        <v>0</v>
      </c>
      <c r="D17" s="212">
        <f>D13+D14+D15+D16</f>
        <v>124949.15</v>
      </c>
      <c r="E17" s="212">
        <f>IF(C17+D17=FBA!G59,C17+D17,0)</f>
        <v>124949.15</v>
      </c>
      <c r="F17" s="212">
        <f>F13+F14+F15+F16</f>
        <v>0</v>
      </c>
      <c r="G17" s="212">
        <f>G13+G14+G15+G16</f>
        <v>116383.39</v>
      </c>
      <c r="H17" s="212">
        <f>IF(F17+G17=FBA!F59,F17+G17,0)</f>
        <v>116383.39</v>
      </c>
    </row>
    <row r="18" ht="6.75" customHeight="1"/>
    <row r="19" spans="3:5" ht="11.25" customHeight="1">
      <c r="C19" s="109"/>
      <c r="D19" s="109"/>
      <c r="E19" s="109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5511811023622047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57421875" style="67" customWidth="1"/>
    <col min="2" max="2" width="1.8515625" style="67" customWidth="1"/>
    <col min="3" max="3" width="57.28125" style="67" customWidth="1"/>
    <col min="4" max="5" width="17.57421875" style="67" customWidth="1"/>
    <col min="6" max="16384" width="9.140625" style="67" customWidth="1"/>
  </cols>
  <sheetData>
    <row r="1" spans="3:5" ht="12.75">
      <c r="C1" s="68"/>
      <c r="D1" s="68"/>
      <c r="E1" s="68"/>
    </row>
    <row r="2" spans="1:5" ht="12.75">
      <c r="A2" s="85"/>
      <c r="B2" s="85"/>
      <c r="C2" s="84" t="s">
        <v>237</v>
      </c>
      <c r="D2" s="110"/>
      <c r="E2" s="110"/>
    </row>
    <row r="3" spans="1:3" ht="12.75">
      <c r="A3" s="85"/>
      <c r="B3" s="85"/>
      <c r="C3" s="4" t="s">
        <v>238</v>
      </c>
    </row>
    <row r="4" spans="1:5" ht="12.75">
      <c r="A4" s="85"/>
      <c r="B4" s="85"/>
      <c r="C4" s="85"/>
      <c r="D4" s="85"/>
      <c r="E4" s="85"/>
    </row>
    <row r="5" spans="1:5" ht="45" customHeight="1">
      <c r="A5" s="230" t="s">
        <v>239</v>
      </c>
      <c r="B5" s="230"/>
      <c r="C5" s="230"/>
      <c r="D5" s="230"/>
      <c r="E5" s="230"/>
    </row>
    <row r="6" spans="1:5" ht="12.75" customHeight="1">
      <c r="A6" s="87"/>
      <c r="B6" s="87"/>
      <c r="C6" s="87"/>
      <c r="D6" s="87"/>
      <c r="E6" s="87" t="s">
        <v>213</v>
      </c>
    </row>
    <row r="7" spans="1:5" ht="15" customHeight="1">
      <c r="A7" s="292" t="s">
        <v>240</v>
      </c>
      <c r="B7" s="292"/>
      <c r="C7" s="292"/>
      <c r="D7" s="292"/>
      <c r="E7" s="292"/>
    </row>
    <row r="8" spans="1:5" ht="15">
      <c r="A8" s="88"/>
      <c r="B8" s="88"/>
      <c r="C8" s="88"/>
      <c r="D8" s="88"/>
      <c r="E8" s="88"/>
    </row>
    <row r="9" spans="1:5" ht="57.75" customHeight="1">
      <c r="A9" s="71" t="s">
        <v>3</v>
      </c>
      <c r="B9" s="257" t="s">
        <v>223</v>
      </c>
      <c r="C9" s="257"/>
      <c r="D9" s="71" t="s">
        <v>134</v>
      </c>
      <c r="E9" s="71" t="s">
        <v>135</v>
      </c>
    </row>
    <row r="10" spans="1:5" ht="12.75" customHeight="1">
      <c r="A10" s="89">
        <v>1</v>
      </c>
      <c r="B10" s="293">
        <v>2</v>
      </c>
      <c r="C10" s="293"/>
      <c r="D10" s="89">
        <v>3</v>
      </c>
      <c r="E10" s="89">
        <v>4</v>
      </c>
    </row>
    <row r="11" spans="1:5" ht="15" customHeight="1">
      <c r="A11" s="184" t="s">
        <v>207</v>
      </c>
      <c r="B11" s="294" t="s">
        <v>241</v>
      </c>
      <c r="C11" s="294"/>
      <c r="D11" s="184">
        <f>SUM(D12:D17)</f>
        <v>0</v>
      </c>
      <c r="E11" s="184">
        <f>SUM(E12:E17)</f>
        <v>0</v>
      </c>
    </row>
    <row r="12" spans="1:5" ht="15" customHeight="1">
      <c r="A12" s="83" t="s">
        <v>224</v>
      </c>
      <c r="B12" s="90"/>
      <c r="C12" s="91" t="s">
        <v>242</v>
      </c>
      <c r="D12" s="83"/>
      <c r="E12" s="74"/>
    </row>
    <row r="13" spans="1:5" ht="15" customHeight="1">
      <c r="A13" s="83" t="s">
        <v>225</v>
      </c>
      <c r="B13" s="90"/>
      <c r="C13" s="91" t="s">
        <v>243</v>
      </c>
      <c r="D13" s="83"/>
      <c r="E13" s="74"/>
    </row>
    <row r="14" spans="1:5" ht="15" customHeight="1">
      <c r="A14" s="83" t="s">
        <v>215</v>
      </c>
      <c r="B14" s="92"/>
      <c r="C14" s="93" t="s">
        <v>244</v>
      </c>
      <c r="D14" s="83"/>
      <c r="E14" s="74"/>
    </row>
    <row r="15" spans="1:5" ht="15" customHeight="1">
      <c r="A15" s="111" t="s">
        <v>228</v>
      </c>
      <c r="B15" s="112"/>
      <c r="C15" s="91" t="s">
        <v>245</v>
      </c>
      <c r="D15" s="113"/>
      <c r="E15" s="74"/>
    </row>
    <row r="16" spans="1:5" ht="15" customHeight="1">
      <c r="A16" s="83" t="s">
        <v>232</v>
      </c>
      <c r="B16" s="114"/>
      <c r="C16" s="115" t="s">
        <v>246</v>
      </c>
      <c r="D16" s="83"/>
      <c r="E16" s="74"/>
    </row>
    <row r="17" spans="1:5" ht="15" customHeight="1">
      <c r="A17" s="83" t="s">
        <v>257</v>
      </c>
      <c r="B17" s="116"/>
      <c r="C17" s="91" t="s">
        <v>247</v>
      </c>
      <c r="D17" s="83"/>
      <c r="E17" s="74"/>
    </row>
    <row r="18" spans="1:5" ht="15" customHeight="1">
      <c r="A18" s="184" t="s">
        <v>208</v>
      </c>
      <c r="B18" s="185" t="s">
        <v>248</v>
      </c>
      <c r="C18" s="186"/>
      <c r="D18" s="184">
        <f>SUM(D19:D22)</f>
        <v>-274.62</v>
      </c>
      <c r="E18" s="184">
        <f>SUM(E19:E22)</f>
        <v>-343.77</v>
      </c>
    </row>
    <row r="19" spans="1:5" ht="15" customHeight="1">
      <c r="A19" s="83" t="s">
        <v>219</v>
      </c>
      <c r="B19" s="94"/>
      <c r="C19" s="95" t="s">
        <v>249</v>
      </c>
      <c r="D19" s="83"/>
      <c r="E19" s="74"/>
    </row>
    <row r="20" spans="1:5" ht="15" customHeight="1">
      <c r="A20" s="83" t="s">
        <v>220</v>
      </c>
      <c r="B20" s="94"/>
      <c r="C20" s="95" t="s">
        <v>250</v>
      </c>
      <c r="D20" s="83">
        <v>-274.62</v>
      </c>
      <c r="E20" s="83">
        <v>-343.77</v>
      </c>
    </row>
    <row r="21" spans="1:5" ht="15" customHeight="1">
      <c r="A21" s="83" t="s">
        <v>229</v>
      </c>
      <c r="B21" s="94"/>
      <c r="C21" s="95" t="s">
        <v>251</v>
      </c>
      <c r="D21" s="83"/>
      <c r="E21" s="74"/>
    </row>
    <row r="22" spans="1:5" ht="15" customHeight="1">
      <c r="A22" s="83" t="s">
        <v>230</v>
      </c>
      <c r="B22" s="117"/>
      <c r="C22" s="70" t="s">
        <v>252</v>
      </c>
      <c r="D22" s="83"/>
      <c r="E22" s="74"/>
    </row>
    <row r="23" spans="1:5" ht="15" customHeight="1">
      <c r="A23" s="184" t="s">
        <v>209</v>
      </c>
      <c r="B23" s="187" t="s">
        <v>253</v>
      </c>
      <c r="C23" s="188"/>
      <c r="D23" s="184">
        <f>IF(D11-D18=VRA!H50,D11-D18,0)</f>
        <v>0</v>
      </c>
      <c r="E23" s="184">
        <f>IF(E11-E18=VRA!I50,E11-E18,0)</f>
        <v>0</v>
      </c>
    </row>
    <row r="24" spans="1:5" ht="15" customHeight="1">
      <c r="A24" s="96"/>
      <c r="B24" s="97"/>
      <c r="C24" s="98"/>
      <c r="D24" s="96"/>
      <c r="E24" s="99"/>
    </row>
    <row r="25" spans="1:5" ht="12.75" customHeight="1">
      <c r="A25" s="79" t="s">
        <v>226</v>
      </c>
      <c r="B25" s="100"/>
      <c r="C25" s="100"/>
      <c r="D25" s="86"/>
      <c r="E25" s="86"/>
    </row>
    <row r="26" spans="1:5" ht="12.75" customHeight="1">
      <c r="A26" s="291" t="s">
        <v>227</v>
      </c>
      <c r="B26" s="291"/>
      <c r="C26" s="291"/>
      <c r="D26" s="291"/>
      <c r="E26" s="291"/>
    </row>
  </sheetData>
  <sheetProtection/>
  <mergeCells count="6">
    <mergeCell ref="A26:E26"/>
    <mergeCell ref="A5:E5"/>
    <mergeCell ref="A7:E7"/>
    <mergeCell ref="B9:C9"/>
    <mergeCell ref="B10:C10"/>
    <mergeCell ref="B11:C11"/>
  </mergeCells>
  <printOptions/>
  <pageMargins left="0.7480314960629921" right="0.15748031496062992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Buhalterija</cp:lastModifiedBy>
  <cp:lastPrinted>2016-10-14T08:03:16Z</cp:lastPrinted>
  <dcterms:created xsi:type="dcterms:W3CDTF">1996-10-14T23:33:28Z</dcterms:created>
  <dcterms:modified xsi:type="dcterms:W3CDTF">2016-10-17T06:16:06Z</dcterms:modified>
  <cp:category/>
  <cp:version/>
  <cp:contentType/>
  <cp:contentStatus/>
</cp:coreProperties>
</file>